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filterPrivacy="1" codeName="ThisWorkbook" autoCompressPictures="0"/>
  <xr:revisionPtr revIDLastSave="0" documentId="13_ncr:1_{0A9430A1-C15C-4A9A-96B1-13FC3E9DA4A8}" xr6:coauthVersionLast="47" xr6:coauthVersionMax="47" xr10:uidLastSave="{00000000-0000-0000-0000-000000000000}"/>
  <bookViews>
    <workbookView xWindow="-120" yWindow="-120" windowWidth="20730" windowHeight="11040" tabRatio="788" activeTab="8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月'!$R$8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月'!$A$1:$P$67</definedName>
    <definedName name="_xlnm.Print_Area" localSheetId="9">'10 月'!$B$1:$H$33</definedName>
    <definedName name="_xlnm.Print_Area" localSheetId="10">'11 月'!$B$1:$P$67</definedName>
    <definedName name="_xlnm.Print_Area" localSheetId="11">'12 月'!$A$1:$R$61</definedName>
    <definedName name="_xlnm.Print_Area" localSheetId="1">'2 月'!$B$1:$P$65</definedName>
    <definedName name="_xlnm.Print_Area" localSheetId="2">'3 月'!$A$1:$H$33</definedName>
    <definedName name="_xlnm.Print_Area" localSheetId="3">'4 月'!$B$1:$H$33</definedName>
    <definedName name="_xlnm.Print_Area" localSheetId="4">'5 月'!$B$1:$P$67</definedName>
    <definedName name="_xlnm.Print_Area" localSheetId="5">'6 月'!$B$1:$Q$67</definedName>
    <definedName name="_xlnm.Print_Area" localSheetId="6">'7 月'!$B$1:$P$67</definedName>
    <definedName name="_xlnm.Print_Area" localSheetId="7">'8 月'!$B$1:$H$33</definedName>
    <definedName name="_xlnm.Print_Area" localSheetId="8">'9 月'!$B$1:$P$67</definedName>
    <definedName name="RowTitleRegion1..K3">'1 月'!$R$4</definedName>
    <definedName name="週の始まり">'1 月'!$S$8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63" i="22" l="1" a="1"/>
  <c r="K63" i="22" s="1"/>
  <c r="C63" i="22"/>
  <c r="B63" i="22" a="1"/>
  <c r="B63" i="22" s="1"/>
  <c r="O58" i="22"/>
  <c r="K58" i="22"/>
  <c r="J58" i="22" a="1"/>
  <c r="N58" i="22" s="1"/>
  <c r="B58" i="22" a="1"/>
  <c r="F58" i="22" s="1"/>
  <c r="J53" i="22" a="1"/>
  <c r="N53" i="22" s="1"/>
  <c r="B53" i="22" a="1"/>
  <c r="F53" i="22" s="1"/>
  <c r="J48" i="22" a="1"/>
  <c r="N48" i="22" s="1"/>
  <c r="B48" i="22" a="1"/>
  <c r="F48" i="22" s="1"/>
  <c r="J43" i="22" a="1"/>
  <c r="N43" i="22" s="1"/>
  <c r="B43" i="22" a="1"/>
  <c r="F43" i="22" s="1"/>
  <c r="J38" i="22" a="1"/>
  <c r="N38" i="22" s="1"/>
  <c r="N37" i="22" s="1"/>
  <c r="B38" i="22" a="1"/>
  <c r="F38" i="22" s="1"/>
  <c r="F37" i="22" s="1"/>
  <c r="J37" i="22"/>
  <c r="B37" i="22"/>
  <c r="J36" i="22"/>
  <c r="B36" i="22"/>
  <c r="K29" i="22"/>
  <c r="J29" i="22" a="1"/>
  <c r="J29" i="22" s="1"/>
  <c r="P24" i="22"/>
  <c r="O24" i="22"/>
  <c r="L24" i="22"/>
  <c r="K24" i="22"/>
  <c r="J24" i="22" a="1"/>
  <c r="N24" i="22" s="1"/>
  <c r="P19" i="22"/>
  <c r="O19" i="22"/>
  <c r="L19" i="22"/>
  <c r="K19" i="22"/>
  <c r="J19" i="22" a="1"/>
  <c r="N19" i="22" s="1"/>
  <c r="P14" i="22"/>
  <c r="O14" i="22"/>
  <c r="L14" i="22"/>
  <c r="K14" i="22"/>
  <c r="J14" i="22" a="1"/>
  <c r="N14" i="22" s="1"/>
  <c r="P9" i="22"/>
  <c r="O9" i="22"/>
  <c r="L9" i="22"/>
  <c r="K9" i="22"/>
  <c r="J9" i="22" a="1"/>
  <c r="N9" i="22" s="1"/>
  <c r="P4" i="22"/>
  <c r="O4" i="22"/>
  <c r="L4" i="22"/>
  <c r="K4" i="22"/>
  <c r="J4" i="22" a="1"/>
  <c r="N4" i="22" s="1"/>
  <c r="N3" i="22" s="1"/>
  <c r="P3" i="22"/>
  <c r="O3" i="22"/>
  <c r="L3" i="22"/>
  <c r="K3" i="22"/>
  <c r="J3" i="22"/>
  <c r="J2" i="22"/>
  <c r="J63" i="21" a="1"/>
  <c r="K63" i="21" s="1"/>
  <c r="B63" i="21" a="1"/>
  <c r="B63" i="21" s="1"/>
  <c r="P58" i="21"/>
  <c r="L58" i="21"/>
  <c r="J58" i="21" a="1"/>
  <c r="N58" i="21" s="1"/>
  <c r="H58" i="21"/>
  <c r="D58" i="21"/>
  <c r="B58" i="21" a="1"/>
  <c r="F58" i="21" s="1"/>
  <c r="P53" i="21"/>
  <c r="L53" i="21"/>
  <c r="J53" i="21" a="1"/>
  <c r="N53" i="21" s="1"/>
  <c r="B53" i="21" a="1"/>
  <c r="F53" i="21" s="1"/>
  <c r="J48" i="21" a="1"/>
  <c r="N48" i="21" s="1"/>
  <c r="B48" i="21" a="1"/>
  <c r="F48" i="21" s="1"/>
  <c r="J43" i="21" a="1"/>
  <c r="N43" i="21" s="1"/>
  <c r="B43" i="21" a="1"/>
  <c r="F43" i="21" s="1"/>
  <c r="J38" i="21" a="1"/>
  <c r="N38" i="21" s="1"/>
  <c r="N37" i="21" s="1"/>
  <c r="B38" i="21" a="1"/>
  <c r="F38" i="21" s="1"/>
  <c r="F37" i="21" s="1"/>
  <c r="J37" i="21"/>
  <c r="B37" i="21"/>
  <c r="J36" i="21"/>
  <c r="B36" i="21"/>
  <c r="K29" i="21"/>
  <c r="J29" i="21" a="1"/>
  <c r="J29" i="21" s="1"/>
  <c r="P24" i="21"/>
  <c r="O24" i="21"/>
  <c r="L24" i="21"/>
  <c r="K24" i="21"/>
  <c r="J24" i="21" a="1"/>
  <c r="N24" i="21" s="1"/>
  <c r="P19" i="21"/>
  <c r="O19" i="21"/>
  <c r="L19" i="21"/>
  <c r="K19" i="21"/>
  <c r="J19" i="21" a="1"/>
  <c r="M19" i="21" s="1"/>
  <c r="P14" i="21"/>
  <c r="O14" i="21"/>
  <c r="L14" i="21"/>
  <c r="K14" i="21"/>
  <c r="J14" i="21" a="1"/>
  <c r="M14" i="21" s="1"/>
  <c r="P9" i="21"/>
  <c r="O9" i="21"/>
  <c r="L9" i="21"/>
  <c r="K9" i="21"/>
  <c r="J9" i="21" a="1"/>
  <c r="N9" i="21" s="1"/>
  <c r="P4" i="21"/>
  <c r="O4" i="21"/>
  <c r="L4" i="21"/>
  <c r="K4" i="21"/>
  <c r="J4" i="21" a="1"/>
  <c r="M4" i="21" s="1"/>
  <c r="M3" i="21" s="1"/>
  <c r="P3" i="21"/>
  <c r="O3" i="21"/>
  <c r="L3" i="21"/>
  <c r="K3" i="21"/>
  <c r="J3" i="21"/>
  <c r="J2" i="21"/>
  <c r="J63" i="20"/>
  <c r="J63" i="20" a="1"/>
  <c r="K63" i="20" s="1"/>
  <c r="B63" i="20" a="1"/>
  <c r="B63" i="20" s="1"/>
  <c r="J58" i="20" a="1"/>
  <c r="N58" i="20" s="1"/>
  <c r="B58" i="20" a="1"/>
  <c r="F58" i="20" s="1"/>
  <c r="J53" i="20" a="1"/>
  <c r="N53" i="20" s="1"/>
  <c r="B53" i="20" a="1"/>
  <c r="F53" i="20" s="1"/>
  <c r="J48" i="20" a="1"/>
  <c r="N48" i="20" s="1"/>
  <c r="B48" i="20" a="1"/>
  <c r="F48" i="20" s="1"/>
  <c r="J43" i="20" a="1"/>
  <c r="N43" i="20" s="1"/>
  <c r="B43" i="20" a="1"/>
  <c r="F43" i="20" s="1"/>
  <c r="J38" i="20" a="1"/>
  <c r="N38" i="20" s="1"/>
  <c r="N37" i="20" s="1"/>
  <c r="B38" i="20" a="1"/>
  <c r="F38" i="20" s="1"/>
  <c r="F37" i="20" s="1"/>
  <c r="J37" i="20"/>
  <c r="B37" i="20"/>
  <c r="J36" i="20"/>
  <c r="B36" i="20"/>
  <c r="K29" i="20"/>
  <c r="J29" i="20" a="1"/>
  <c r="J29" i="20" s="1"/>
  <c r="P24" i="20"/>
  <c r="O24" i="20"/>
  <c r="L24" i="20"/>
  <c r="K24" i="20"/>
  <c r="J24" i="20" a="1"/>
  <c r="N24" i="20" s="1"/>
  <c r="P19" i="20"/>
  <c r="O19" i="20"/>
  <c r="L19" i="20"/>
  <c r="K19" i="20"/>
  <c r="J19" i="20" a="1"/>
  <c r="N19" i="20" s="1"/>
  <c r="P14" i="20"/>
  <c r="O14" i="20"/>
  <c r="L14" i="20"/>
  <c r="K14" i="20"/>
  <c r="J14" i="20" a="1"/>
  <c r="N14" i="20" s="1"/>
  <c r="P9" i="20"/>
  <c r="O9" i="20"/>
  <c r="L9" i="20"/>
  <c r="K9" i="20"/>
  <c r="J9" i="20" a="1"/>
  <c r="N9" i="20" s="1"/>
  <c r="P4" i="20"/>
  <c r="O4" i="20"/>
  <c r="L4" i="20"/>
  <c r="K4" i="20"/>
  <c r="J4" i="20" a="1"/>
  <c r="N4" i="20" s="1"/>
  <c r="N3" i="20" s="1"/>
  <c r="P3" i="20"/>
  <c r="O3" i="20"/>
  <c r="L3" i="20"/>
  <c r="K3" i="20"/>
  <c r="J3" i="20"/>
  <c r="J2" i="20"/>
  <c r="K63" i="19" a="1"/>
  <c r="L63" i="19" s="1"/>
  <c r="C63" i="19"/>
  <c r="B63" i="19" a="1"/>
  <c r="B63" i="19" s="1"/>
  <c r="P58" i="19"/>
  <c r="L58" i="19"/>
  <c r="K58" i="19" a="1"/>
  <c r="O58" i="19" s="1"/>
  <c r="B58" i="19" a="1"/>
  <c r="F58" i="19" s="1"/>
  <c r="K53" i="19" a="1"/>
  <c r="O53" i="19" s="1"/>
  <c r="B53" i="19" a="1"/>
  <c r="F53" i="19" s="1"/>
  <c r="K48" i="19" a="1"/>
  <c r="O48" i="19" s="1"/>
  <c r="B48" i="19" a="1"/>
  <c r="F48" i="19" s="1"/>
  <c r="K43" i="19" a="1"/>
  <c r="O43" i="19" s="1"/>
  <c r="B43" i="19" a="1"/>
  <c r="F43" i="19" s="1"/>
  <c r="K38" i="19" a="1"/>
  <c r="O38" i="19" s="1"/>
  <c r="O37" i="19" s="1"/>
  <c r="B38" i="19" a="1"/>
  <c r="F38" i="19" s="1"/>
  <c r="F37" i="19" s="1"/>
  <c r="K37" i="19"/>
  <c r="B37" i="19"/>
  <c r="K36" i="19"/>
  <c r="B36" i="19"/>
  <c r="L29" i="19"/>
  <c r="K29" i="19" a="1"/>
  <c r="K29" i="19" s="1"/>
  <c r="Q24" i="19"/>
  <c r="P24" i="19"/>
  <c r="M24" i="19"/>
  <c r="L24" i="19"/>
  <c r="K24" i="19" a="1"/>
  <c r="O24" i="19" s="1"/>
  <c r="Q19" i="19"/>
  <c r="P19" i="19"/>
  <c r="M19" i="19"/>
  <c r="L19" i="19"/>
  <c r="K19" i="19" a="1"/>
  <c r="O19" i="19" s="1"/>
  <c r="Q14" i="19"/>
  <c r="P14" i="19"/>
  <c r="M14" i="19"/>
  <c r="L14" i="19"/>
  <c r="K14" i="19" a="1"/>
  <c r="O14" i="19" s="1"/>
  <c r="Q9" i="19"/>
  <c r="P9" i="19"/>
  <c r="M9" i="19"/>
  <c r="L9" i="19"/>
  <c r="K9" i="19" a="1"/>
  <c r="O9" i="19" s="1"/>
  <c r="Q4" i="19"/>
  <c r="P4" i="19"/>
  <c r="M4" i="19"/>
  <c r="L4" i="19"/>
  <c r="K4" i="19" a="1"/>
  <c r="O4" i="19" s="1"/>
  <c r="O3" i="19" s="1"/>
  <c r="Q3" i="19"/>
  <c r="P3" i="19"/>
  <c r="M3" i="19"/>
  <c r="L3" i="19"/>
  <c r="K3" i="19"/>
  <c r="K2" i="19"/>
  <c r="J63" i="18" a="1"/>
  <c r="K63" i="18" s="1"/>
  <c r="C63" i="18"/>
  <c r="B63" i="18" a="1"/>
  <c r="B63" i="18" s="1"/>
  <c r="J58" i="18" a="1"/>
  <c r="N58" i="18" s="1"/>
  <c r="B58" i="18" a="1"/>
  <c r="F58" i="18" s="1"/>
  <c r="J53" i="18" a="1"/>
  <c r="N53" i="18" s="1"/>
  <c r="B53" i="18" a="1"/>
  <c r="F53" i="18" s="1"/>
  <c r="J48" i="18" a="1"/>
  <c r="N48" i="18" s="1"/>
  <c r="B48" i="18" a="1"/>
  <c r="F48" i="18" s="1"/>
  <c r="J43" i="18" a="1"/>
  <c r="N43" i="18" s="1"/>
  <c r="B43" i="18" a="1"/>
  <c r="F43" i="18" s="1"/>
  <c r="J38" i="18" a="1"/>
  <c r="N38" i="18" s="1"/>
  <c r="N37" i="18" s="1"/>
  <c r="B38" i="18" a="1"/>
  <c r="F38" i="18" s="1"/>
  <c r="F37" i="18" s="1"/>
  <c r="J37" i="18"/>
  <c r="B37" i="18"/>
  <c r="J36" i="18"/>
  <c r="B36" i="18"/>
  <c r="J29" i="18" a="1"/>
  <c r="K29" i="18" s="1"/>
  <c r="J24" i="18" a="1"/>
  <c r="O24" i="18" s="1"/>
  <c r="J19" i="18" a="1"/>
  <c r="O19" i="18" s="1"/>
  <c r="J14" i="18" a="1"/>
  <c r="O14" i="18" s="1"/>
  <c r="J9" i="18" a="1"/>
  <c r="O9" i="18" s="1"/>
  <c r="J4" i="18" a="1"/>
  <c r="O4" i="18" s="1"/>
  <c r="O3" i="18" s="1"/>
  <c r="J3" i="18"/>
  <c r="J2" i="18"/>
  <c r="J63" i="17" a="1"/>
  <c r="K63" i="17" s="1"/>
  <c r="C63" i="17"/>
  <c r="B63" i="17" a="1"/>
  <c r="B63" i="17" s="1"/>
  <c r="J58" i="17" a="1"/>
  <c r="N58" i="17" s="1"/>
  <c r="B58" i="17" a="1"/>
  <c r="F58" i="17" s="1"/>
  <c r="J53" i="17" a="1"/>
  <c r="N53" i="17" s="1"/>
  <c r="B53" i="17" a="1"/>
  <c r="F53" i="17" s="1"/>
  <c r="J48" i="17" a="1"/>
  <c r="N48" i="17" s="1"/>
  <c r="B48" i="17" a="1"/>
  <c r="F48" i="17" s="1"/>
  <c r="J43" i="17" a="1"/>
  <c r="N43" i="17" s="1"/>
  <c r="B43" i="17" a="1"/>
  <c r="F43" i="17" s="1"/>
  <c r="J38" i="17" a="1"/>
  <c r="N38" i="17" s="1"/>
  <c r="N37" i="17" s="1"/>
  <c r="B38" i="17" a="1"/>
  <c r="F38" i="17" s="1"/>
  <c r="F37" i="17" s="1"/>
  <c r="J37" i="17"/>
  <c r="B37" i="17"/>
  <c r="J36" i="17"/>
  <c r="B36" i="17"/>
  <c r="J29" i="17" a="1"/>
  <c r="K29" i="17" s="1"/>
  <c r="P24" i="17"/>
  <c r="L24" i="17"/>
  <c r="J24" i="17" a="1"/>
  <c r="O24" i="17" s="1"/>
  <c r="P19" i="17"/>
  <c r="L19" i="17"/>
  <c r="J19" i="17" a="1"/>
  <c r="O19" i="17" s="1"/>
  <c r="P14" i="17"/>
  <c r="L14" i="17"/>
  <c r="J14" i="17" a="1"/>
  <c r="O14" i="17" s="1"/>
  <c r="P9" i="17"/>
  <c r="L9" i="17"/>
  <c r="J9" i="17" a="1"/>
  <c r="O9" i="17" s="1"/>
  <c r="P4" i="17"/>
  <c r="L4" i="17"/>
  <c r="J4" i="17" a="1"/>
  <c r="O4" i="17" s="1"/>
  <c r="O3" i="17" s="1"/>
  <c r="P3" i="17"/>
  <c r="L3" i="17"/>
  <c r="J3" i="17"/>
  <c r="J2" i="17"/>
  <c r="J62" i="16" a="1"/>
  <c r="K62" i="16" s="1"/>
  <c r="C62" i="16"/>
  <c r="B62" i="16" a="1"/>
  <c r="B62" i="16" s="1"/>
  <c r="J57" i="16" a="1"/>
  <c r="N57" i="16" s="1"/>
  <c r="B57" i="16" a="1"/>
  <c r="F57" i="16" s="1"/>
  <c r="J52" i="16" a="1"/>
  <c r="N52" i="16" s="1"/>
  <c r="B52" i="16" a="1"/>
  <c r="F52" i="16" s="1"/>
  <c r="J47" i="16" a="1"/>
  <c r="N47" i="16" s="1"/>
  <c r="B47" i="16" a="1"/>
  <c r="F47" i="16" s="1"/>
  <c r="J42" i="16" a="1"/>
  <c r="N42" i="16" s="1"/>
  <c r="B42" i="16" a="1"/>
  <c r="F42" i="16" s="1"/>
  <c r="J37" i="16" a="1"/>
  <c r="N37" i="16" s="1"/>
  <c r="N36" i="16" s="1"/>
  <c r="B37" i="16" a="1"/>
  <c r="F37" i="16" s="1"/>
  <c r="F36" i="16" s="1"/>
  <c r="J36" i="16"/>
  <c r="B36" i="16"/>
  <c r="J35" i="16"/>
  <c r="B35" i="16"/>
  <c r="J29" i="16" a="1"/>
  <c r="K29" i="16" s="1"/>
  <c r="J24" i="16" a="1"/>
  <c r="O24" i="16" s="1"/>
  <c r="J19" i="16" a="1"/>
  <c r="O19" i="16" s="1"/>
  <c r="J14" i="16" a="1"/>
  <c r="O14" i="16" s="1"/>
  <c r="J9" i="16" a="1"/>
  <c r="O9" i="16" s="1"/>
  <c r="J4" i="16" a="1"/>
  <c r="O4" i="16" s="1"/>
  <c r="O3" i="16" s="1"/>
  <c r="J3" i="16"/>
  <c r="J2" i="16"/>
  <c r="J62" i="15" a="1"/>
  <c r="K62" i="15" s="1"/>
  <c r="C62" i="15"/>
  <c r="B62" i="15" a="1"/>
  <c r="B62" i="15" s="1"/>
  <c r="J57" i="15" a="1"/>
  <c r="N57" i="15" s="1"/>
  <c r="B57" i="15" a="1"/>
  <c r="F57" i="15" s="1"/>
  <c r="J52" i="15" a="1"/>
  <c r="N52" i="15" s="1"/>
  <c r="B52" i="15" a="1"/>
  <c r="F52" i="15" s="1"/>
  <c r="J47" i="15" a="1"/>
  <c r="N47" i="15" s="1"/>
  <c r="B47" i="15" a="1"/>
  <c r="F47" i="15" s="1"/>
  <c r="J42" i="15" a="1"/>
  <c r="N42" i="15" s="1"/>
  <c r="B42" i="15" a="1"/>
  <c r="F42" i="15" s="1"/>
  <c r="J37" i="15" a="1"/>
  <c r="N37" i="15" s="1"/>
  <c r="N36" i="15" s="1"/>
  <c r="B37" i="15" a="1"/>
  <c r="F37" i="15" s="1"/>
  <c r="F36" i="15" s="1"/>
  <c r="J36" i="15"/>
  <c r="B36" i="15"/>
  <c r="J35" i="15"/>
  <c r="B35" i="15"/>
  <c r="J29" i="15" a="1"/>
  <c r="K29" i="15" s="1"/>
  <c r="P24" i="15"/>
  <c r="L24" i="15"/>
  <c r="J24" i="15" a="1"/>
  <c r="O24" i="15" s="1"/>
  <c r="P19" i="15"/>
  <c r="L19" i="15"/>
  <c r="J19" i="15" a="1"/>
  <c r="O19" i="15" s="1"/>
  <c r="P14" i="15"/>
  <c r="L14" i="15"/>
  <c r="J14" i="15" a="1"/>
  <c r="O14" i="15" s="1"/>
  <c r="P9" i="15"/>
  <c r="L9" i="15"/>
  <c r="J9" i="15" a="1"/>
  <c r="O9" i="15" s="1"/>
  <c r="P4" i="15"/>
  <c r="L4" i="15"/>
  <c r="J4" i="15" a="1"/>
  <c r="O4" i="15" s="1"/>
  <c r="O3" i="15" s="1"/>
  <c r="P3" i="15"/>
  <c r="L3" i="15"/>
  <c r="J3" i="15"/>
  <c r="J2" i="15"/>
  <c r="J63" i="14"/>
  <c r="J63" i="14" a="1"/>
  <c r="K63" i="14" s="1"/>
  <c r="B63" i="14" a="1"/>
  <c r="B63" i="14" s="1"/>
  <c r="J58" i="14" a="1"/>
  <c r="N58" i="14" s="1"/>
  <c r="B58" i="14" a="1"/>
  <c r="F58" i="14" s="1"/>
  <c r="J53" i="14" a="1"/>
  <c r="N53" i="14" s="1"/>
  <c r="B53" i="14" a="1"/>
  <c r="F53" i="14" s="1"/>
  <c r="J48" i="14" a="1"/>
  <c r="N48" i="14" s="1"/>
  <c r="B48" i="14" a="1"/>
  <c r="F48" i="14" s="1"/>
  <c r="J43" i="14" a="1"/>
  <c r="N43" i="14" s="1"/>
  <c r="B43" i="14" a="1"/>
  <c r="F43" i="14" s="1"/>
  <c r="J38" i="14" a="1"/>
  <c r="N38" i="14" s="1"/>
  <c r="N37" i="14" s="1"/>
  <c r="B38" i="14" a="1"/>
  <c r="F38" i="14" s="1"/>
  <c r="F37" i="14" s="1"/>
  <c r="J37" i="14"/>
  <c r="B37" i="14"/>
  <c r="J36" i="14"/>
  <c r="B36" i="14"/>
  <c r="J29" i="14" a="1"/>
  <c r="K29" i="14" s="1"/>
  <c r="J24" i="14" a="1"/>
  <c r="O24" i="14" s="1"/>
  <c r="J19" i="14" a="1"/>
  <c r="O19" i="14" s="1"/>
  <c r="J14" i="14" a="1"/>
  <c r="O14" i="14" s="1"/>
  <c r="J9" i="14" a="1"/>
  <c r="O9" i="14" s="1"/>
  <c r="J4" i="14" a="1"/>
  <c r="O4" i="14" s="1"/>
  <c r="O3" i="14" s="1"/>
  <c r="J3" i="14"/>
  <c r="J2" i="14"/>
  <c r="B2" i="14"/>
  <c r="K60" i="25" a="1"/>
  <c r="L60" i="25" s="1"/>
  <c r="B60" i="25" a="1"/>
  <c r="B60" i="25" s="1"/>
  <c r="K55" i="25" a="1"/>
  <c r="O55" i="25" s="1"/>
  <c r="B55" i="25" a="1"/>
  <c r="F55" i="25" s="1"/>
  <c r="K50" i="25" a="1"/>
  <c r="O50" i="25" s="1"/>
  <c r="B50" i="25" a="1"/>
  <c r="F50" i="25" s="1"/>
  <c r="K45" i="25" a="1"/>
  <c r="O45" i="25" s="1"/>
  <c r="B45" i="25" a="1"/>
  <c r="F45" i="25" s="1"/>
  <c r="K40" i="25" a="1"/>
  <c r="O40" i="25" s="1"/>
  <c r="B40" i="25" a="1"/>
  <c r="F40" i="25" s="1"/>
  <c r="K35" i="25" a="1"/>
  <c r="O35" i="25" s="1"/>
  <c r="O34" i="25" s="1"/>
  <c r="B35" i="25" a="1"/>
  <c r="F35" i="25" s="1"/>
  <c r="F34" i="25" s="1"/>
  <c r="K34" i="25"/>
  <c r="B34" i="25"/>
  <c r="K33" i="25"/>
  <c r="B33" i="25"/>
  <c r="K29" i="25" a="1"/>
  <c r="L29" i="25" s="1"/>
  <c r="K24" i="25" a="1"/>
  <c r="P24" i="25" s="1"/>
  <c r="K19" i="25" a="1"/>
  <c r="P19" i="25" s="1"/>
  <c r="K14" i="25" a="1"/>
  <c r="P14" i="25" s="1"/>
  <c r="K9" i="25" a="1"/>
  <c r="P9" i="25" s="1"/>
  <c r="K4" i="25" a="1"/>
  <c r="P4" i="25" s="1"/>
  <c r="P3" i="25" s="1"/>
  <c r="K3" i="25"/>
  <c r="K2" i="25"/>
  <c r="J63" i="24" a="1"/>
  <c r="K63" i="24" s="1"/>
  <c r="B63" i="24" a="1"/>
  <c r="B63" i="24" s="1"/>
  <c r="J58" i="24" a="1"/>
  <c r="N58" i="24" s="1"/>
  <c r="B58" i="24" a="1"/>
  <c r="F58" i="24" s="1"/>
  <c r="J53" i="24" a="1"/>
  <c r="N53" i="24" s="1"/>
  <c r="B53" i="24" a="1"/>
  <c r="F53" i="24" s="1"/>
  <c r="J48" i="24" a="1"/>
  <c r="N48" i="24" s="1"/>
  <c r="B48" i="24" a="1"/>
  <c r="F48" i="24" s="1"/>
  <c r="J43" i="24" a="1"/>
  <c r="N43" i="24" s="1"/>
  <c r="B43" i="24" a="1"/>
  <c r="F43" i="24" s="1"/>
  <c r="J38" i="24" a="1"/>
  <c r="N38" i="24" s="1"/>
  <c r="N37" i="24" s="1"/>
  <c r="B38" i="24" a="1"/>
  <c r="F38" i="24" s="1"/>
  <c r="F37" i="24" s="1"/>
  <c r="J37" i="24"/>
  <c r="B37" i="24"/>
  <c r="J36" i="24"/>
  <c r="B36" i="24"/>
  <c r="J29" i="24" a="1"/>
  <c r="K29" i="24" s="1"/>
  <c r="J24" i="24" a="1"/>
  <c r="O24" i="24" s="1"/>
  <c r="J19" i="24" a="1"/>
  <c r="O19" i="24" s="1"/>
  <c r="J14" i="24" a="1"/>
  <c r="O14" i="24" s="1"/>
  <c r="J9" i="24" a="1"/>
  <c r="O9" i="24" s="1"/>
  <c r="J4" i="24" a="1"/>
  <c r="O4" i="24" s="1"/>
  <c r="O3" i="24" s="1"/>
  <c r="J3" i="24"/>
  <c r="J2" i="24"/>
  <c r="J63" i="23" a="1"/>
  <c r="K63" i="23" s="1"/>
  <c r="B63" i="23" a="1"/>
  <c r="B63" i="23" s="1"/>
  <c r="J58" i="23" a="1"/>
  <c r="N58" i="23" s="1"/>
  <c r="B58" i="23" a="1"/>
  <c r="F58" i="23" s="1"/>
  <c r="J53" i="23" a="1"/>
  <c r="N53" i="23" s="1"/>
  <c r="B53" i="23" a="1"/>
  <c r="F53" i="23" s="1"/>
  <c r="J48" i="23" a="1"/>
  <c r="N48" i="23" s="1"/>
  <c r="B48" i="23" a="1"/>
  <c r="F48" i="23" s="1"/>
  <c r="J43" i="23" a="1"/>
  <c r="N43" i="23" s="1"/>
  <c r="B43" i="23" a="1"/>
  <c r="F43" i="23" s="1"/>
  <c r="J38" i="23" a="1"/>
  <c r="N38" i="23" s="1"/>
  <c r="N37" i="23" s="1"/>
  <c r="B38" i="23" a="1"/>
  <c r="F38" i="23" s="1"/>
  <c r="F37" i="23" s="1"/>
  <c r="J37" i="23"/>
  <c r="B37" i="23"/>
  <c r="J36" i="23"/>
  <c r="B36" i="23"/>
  <c r="J29" i="23" a="1"/>
  <c r="K29" i="23" s="1"/>
  <c r="J24" i="23" a="1"/>
  <c r="O24" i="23" s="1"/>
  <c r="J19" i="23" a="1"/>
  <c r="O19" i="23" s="1"/>
  <c r="J14" i="23" a="1"/>
  <c r="O14" i="23" s="1"/>
  <c r="J9" i="23" a="1"/>
  <c r="O9" i="23" s="1"/>
  <c r="J4" i="23" a="1"/>
  <c r="O4" i="23" s="1"/>
  <c r="O3" i="23" s="1"/>
  <c r="J3" i="23"/>
  <c r="J2" i="23"/>
  <c r="B2" i="21"/>
  <c r="B2" i="20"/>
  <c r="B9" i="20" a="1"/>
  <c r="B9" i="20" s="1"/>
  <c r="B14" i="20" a="1"/>
  <c r="B14" i="20" s="1"/>
  <c r="B24" i="20" a="1"/>
  <c r="B24" i="20" s="1"/>
  <c r="B29" i="20" a="1"/>
  <c r="B29" i="20" s="1"/>
  <c r="B2" i="23"/>
  <c r="B2" i="25"/>
  <c r="B2" i="24"/>
  <c r="B2" i="22"/>
  <c r="B2" i="19"/>
  <c r="B2" i="18"/>
  <c r="B2" i="17"/>
  <c r="B2" i="16"/>
  <c r="B2" i="15"/>
  <c r="B29" i="15" a="1"/>
  <c r="B29" i="15" s="1"/>
  <c r="B24" i="15" a="1"/>
  <c r="B19" i="15" a="1"/>
  <c r="B14" i="15" a="1"/>
  <c r="B9" i="15" a="1"/>
  <c r="B4" i="15" a="1"/>
  <c r="B29" i="16" a="1"/>
  <c r="C29" i="16" s="1"/>
  <c r="B24" i="16" a="1"/>
  <c r="G24" i="16" s="1"/>
  <c r="B19" i="16" a="1"/>
  <c r="G19" i="16" s="1"/>
  <c r="B14" i="16" a="1"/>
  <c r="G14" i="16" s="1"/>
  <c r="B9" i="16" a="1"/>
  <c r="G9" i="16" s="1"/>
  <c r="B4" i="16" a="1"/>
  <c r="G4" i="16" s="1"/>
  <c r="G3" i="16" s="1"/>
  <c r="B29" i="17" a="1"/>
  <c r="B29" i="17" s="1"/>
  <c r="B24" i="17" a="1"/>
  <c r="G24" i="17" s="1"/>
  <c r="B19" i="17" a="1"/>
  <c r="G19" i="17" s="1"/>
  <c r="B14" i="17" a="1"/>
  <c r="G14" i="17" s="1"/>
  <c r="B9" i="17" a="1"/>
  <c r="C9" i="17" s="1"/>
  <c r="B4" i="17" a="1"/>
  <c r="G4" i="17" s="1"/>
  <c r="G3" i="17" s="1"/>
  <c r="B29" i="18" a="1"/>
  <c r="C29" i="18" s="1"/>
  <c r="B24" i="18" a="1"/>
  <c r="G24" i="18" s="1"/>
  <c r="B19" i="18" a="1"/>
  <c r="G19" i="18" s="1"/>
  <c r="B14" i="18" a="1"/>
  <c r="G14" i="18" s="1"/>
  <c r="B9" i="18" a="1"/>
  <c r="G9" i="18" s="1"/>
  <c r="B4" i="18" a="1"/>
  <c r="G4" i="18" s="1"/>
  <c r="G3" i="18" s="1"/>
  <c r="B29" i="19" a="1"/>
  <c r="B29" i="19" s="1"/>
  <c r="B24" i="19" a="1"/>
  <c r="B19" i="19" a="1"/>
  <c r="B14" i="19" a="1"/>
  <c r="B9" i="19" a="1"/>
  <c r="H9" i="19" s="1"/>
  <c r="B4" i="19" a="1"/>
  <c r="H4" i="19" s="1"/>
  <c r="H3" i="19" s="1"/>
  <c r="B19" i="20" a="1"/>
  <c r="G19" i="20" s="1"/>
  <c r="B4" i="20" a="1"/>
  <c r="G4" i="20" s="1"/>
  <c r="G3" i="20" s="1"/>
  <c r="B29" i="21" a="1"/>
  <c r="B29" i="21" s="1"/>
  <c r="B24" i="21" a="1"/>
  <c r="G24" i="21" s="1"/>
  <c r="B19" i="21" a="1"/>
  <c r="G19" i="21" s="1"/>
  <c r="B14" i="21" a="1"/>
  <c r="G14" i="21" s="1"/>
  <c r="B9" i="21" a="1"/>
  <c r="G9" i="21" s="1"/>
  <c r="B4" i="21" a="1"/>
  <c r="G4" i="21" s="1"/>
  <c r="G3" i="21" s="1"/>
  <c r="B29" i="22" a="1"/>
  <c r="C29" i="22" s="1"/>
  <c r="B24" i="22" a="1"/>
  <c r="G24" i="22" s="1"/>
  <c r="B19" i="22" a="1"/>
  <c r="G19" i="22" s="1"/>
  <c r="B14" i="22" a="1"/>
  <c r="G14" i="22" s="1"/>
  <c r="B9" i="22" a="1"/>
  <c r="G9" i="22" s="1"/>
  <c r="B4" i="22" a="1"/>
  <c r="G4" i="22" s="1"/>
  <c r="G3" i="22" s="1"/>
  <c r="B29" i="23" a="1"/>
  <c r="C29" i="23" s="1"/>
  <c r="B24" i="23" a="1"/>
  <c r="G24" i="23" s="1"/>
  <c r="B19" i="23" a="1"/>
  <c r="G19" i="23" s="1"/>
  <c r="B14" i="23" a="1"/>
  <c r="G14" i="23" s="1"/>
  <c r="B9" i="23" a="1"/>
  <c r="G9" i="23" s="1"/>
  <c r="B4" i="23" a="1"/>
  <c r="G4" i="23" s="1"/>
  <c r="G3" i="23" s="1"/>
  <c r="B29" i="24" a="1"/>
  <c r="C29" i="24" s="1"/>
  <c r="B24" i="24" a="1"/>
  <c r="G24" i="24" s="1"/>
  <c r="B19" i="24" a="1"/>
  <c r="G19" i="24" s="1"/>
  <c r="B14" i="24" a="1"/>
  <c r="G14" i="24" s="1"/>
  <c r="B9" i="24" a="1"/>
  <c r="G9" i="24" s="1"/>
  <c r="B4" i="24" a="1"/>
  <c r="G4" i="24" s="1"/>
  <c r="G3" i="24" s="1"/>
  <c r="B29" i="25" a="1"/>
  <c r="C29" i="25" s="1"/>
  <c r="B24" i="25" a="1"/>
  <c r="G24" i="25" s="1"/>
  <c r="B19" i="25" a="1"/>
  <c r="G19" i="25" s="1"/>
  <c r="B14" i="25" a="1"/>
  <c r="G14" i="25" s="1"/>
  <c r="B9" i="25" a="1"/>
  <c r="G9" i="25" s="1"/>
  <c r="B4" i="25" a="1"/>
  <c r="G4" i="25" s="1"/>
  <c r="G3" i="25" s="1"/>
  <c r="B29" i="14" a="1"/>
  <c r="C29" i="14" s="1"/>
  <c r="B24" i="14" a="1"/>
  <c r="G24" i="14" s="1"/>
  <c r="B19" i="14" a="1"/>
  <c r="G19" i="14" s="1"/>
  <c r="B14" i="14" a="1"/>
  <c r="G14" i="14" s="1"/>
  <c r="B9" i="14" a="1"/>
  <c r="G9" i="14" s="1"/>
  <c r="B4" i="14" a="1"/>
  <c r="G4" i="14" s="1"/>
  <c r="G3" i="14" s="1"/>
  <c r="M38" i="22" l="1"/>
  <c r="M37" i="22" s="1"/>
  <c r="E48" i="22"/>
  <c r="M48" i="22"/>
  <c r="C38" i="22"/>
  <c r="C37" i="22" s="1"/>
  <c r="G38" i="22"/>
  <c r="G37" i="22" s="1"/>
  <c r="K38" i="22"/>
  <c r="K37" i="22" s="1"/>
  <c r="O38" i="22"/>
  <c r="O37" i="22" s="1"/>
  <c r="C43" i="22"/>
  <c r="G43" i="22"/>
  <c r="K43" i="22"/>
  <c r="O43" i="22"/>
  <c r="C48" i="22"/>
  <c r="G48" i="22"/>
  <c r="K48" i="22"/>
  <c r="O48" i="22"/>
  <c r="C53" i="22"/>
  <c r="G53" i="22"/>
  <c r="K53" i="22"/>
  <c r="O53" i="22"/>
  <c r="C58" i="22"/>
  <c r="G58" i="22"/>
  <c r="D38" i="22"/>
  <c r="D37" i="22" s="1"/>
  <c r="H38" i="22"/>
  <c r="H37" i="22" s="1"/>
  <c r="L38" i="22"/>
  <c r="L37" i="22" s="1"/>
  <c r="P38" i="22"/>
  <c r="P37" i="22" s="1"/>
  <c r="D43" i="22"/>
  <c r="H43" i="22"/>
  <c r="L43" i="22"/>
  <c r="P43" i="22"/>
  <c r="D48" i="22"/>
  <c r="H48" i="22"/>
  <c r="L48" i="22"/>
  <c r="P48" i="22"/>
  <c r="D53" i="22"/>
  <c r="H53" i="22"/>
  <c r="L53" i="22"/>
  <c r="P53" i="22"/>
  <c r="D58" i="22"/>
  <c r="H58" i="22"/>
  <c r="L58" i="22"/>
  <c r="P58" i="22"/>
  <c r="E38" i="22"/>
  <c r="E37" i="22" s="1"/>
  <c r="M43" i="22"/>
  <c r="E53" i="22"/>
  <c r="E58" i="22"/>
  <c r="M58" i="22"/>
  <c r="J63" i="22"/>
  <c r="E43" i="22"/>
  <c r="M53" i="22"/>
  <c r="B38" i="22"/>
  <c r="J38" i="22"/>
  <c r="B43" i="22"/>
  <c r="J43" i="22"/>
  <c r="B48" i="22"/>
  <c r="J48" i="22"/>
  <c r="B53" i="22"/>
  <c r="J53" i="22"/>
  <c r="B58" i="22"/>
  <c r="J58" i="22"/>
  <c r="M4" i="22"/>
  <c r="M3" i="22" s="1"/>
  <c r="M14" i="22"/>
  <c r="M24" i="22"/>
  <c r="M9" i="22"/>
  <c r="M19" i="22"/>
  <c r="J4" i="22"/>
  <c r="J9" i="22"/>
  <c r="J14" i="22"/>
  <c r="J19" i="22"/>
  <c r="J24" i="22"/>
  <c r="E38" i="21"/>
  <c r="E37" i="21" s="1"/>
  <c r="M9" i="21"/>
  <c r="M24" i="21"/>
  <c r="J4" i="21"/>
  <c r="N4" i="21"/>
  <c r="N3" i="21" s="1"/>
  <c r="J9" i="21"/>
  <c r="J14" i="21"/>
  <c r="N14" i="21"/>
  <c r="J19" i="21"/>
  <c r="N19" i="21"/>
  <c r="J24" i="21"/>
  <c r="C38" i="21"/>
  <c r="C37" i="21" s="1"/>
  <c r="G38" i="21"/>
  <c r="G37" i="21" s="1"/>
  <c r="K38" i="21"/>
  <c r="K37" i="21" s="1"/>
  <c r="O38" i="21"/>
  <c r="O37" i="21" s="1"/>
  <c r="C43" i="21"/>
  <c r="G43" i="21"/>
  <c r="K43" i="21"/>
  <c r="O43" i="21"/>
  <c r="C48" i="21"/>
  <c r="G48" i="21"/>
  <c r="K48" i="21"/>
  <c r="O48" i="21"/>
  <c r="C53" i="21"/>
  <c r="G53" i="21"/>
  <c r="K53" i="21"/>
  <c r="O53" i="21"/>
  <c r="C58" i="21"/>
  <c r="G58" i="21"/>
  <c r="K58" i="21"/>
  <c r="O58" i="21"/>
  <c r="C63" i="21"/>
  <c r="D38" i="21"/>
  <c r="D37" i="21" s="1"/>
  <c r="H38" i="21"/>
  <c r="H37" i="21" s="1"/>
  <c r="L38" i="21"/>
  <c r="L37" i="21" s="1"/>
  <c r="P38" i="21"/>
  <c r="P37" i="21" s="1"/>
  <c r="D43" i="21"/>
  <c r="H43" i="21"/>
  <c r="L43" i="21"/>
  <c r="P43" i="21"/>
  <c r="D48" i="21"/>
  <c r="H48" i="21"/>
  <c r="L48" i="21"/>
  <c r="P48" i="21"/>
  <c r="D53" i="21"/>
  <c r="H53" i="21"/>
  <c r="M38" i="21"/>
  <c r="M37" i="21" s="1"/>
  <c r="E53" i="21"/>
  <c r="M58" i="21"/>
  <c r="J63" i="21"/>
  <c r="E43" i="21"/>
  <c r="M43" i="21"/>
  <c r="E48" i="21"/>
  <c r="M48" i="21"/>
  <c r="M53" i="21"/>
  <c r="E58" i="21"/>
  <c r="B38" i="21"/>
  <c r="J38" i="21"/>
  <c r="B43" i="21"/>
  <c r="J43" i="21"/>
  <c r="B48" i="21"/>
  <c r="J48" i="21"/>
  <c r="B53" i="21"/>
  <c r="J53" i="21"/>
  <c r="B58" i="21"/>
  <c r="J58" i="21"/>
  <c r="E38" i="20"/>
  <c r="E37" i="20" s="1"/>
  <c r="E43" i="20"/>
  <c r="E48" i="20"/>
  <c r="E53" i="20"/>
  <c r="E58" i="20"/>
  <c r="C38" i="20"/>
  <c r="C37" i="20" s="1"/>
  <c r="G38" i="20"/>
  <c r="G37" i="20" s="1"/>
  <c r="K38" i="20"/>
  <c r="K37" i="20" s="1"/>
  <c r="O38" i="20"/>
  <c r="O37" i="20" s="1"/>
  <c r="C43" i="20"/>
  <c r="G43" i="20"/>
  <c r="K43" i="20"/>
  <c r="O43" i="20"/>
  <c r="C48" i="20"/>
  <c r="G48" i="20"/>
  <c r="K48" i="20"/>
  <c r="O48" i="20"/>
  <c r="C53" i="20"/>
  <c r="G53" i="20"/>
  <c r="K53" i="20"/>
  <c r="O53" i="20"/>
  <c r="C58" i="20"/>
  <c r="G58" i="20"/>
  <c r="K58" i="20"/>
  <c r="O58" i="20"/>
  <c r="C63" i="20"/>
  <c r="D38" i="20"/>
  <c r="D37" i="20" s="1"/>
  <c r="H38" i="20"/>
  <c r="H37" i="20" s="1"/>
  <c r="L38" i="20"/>
  <c r="L37" i="20" s="1"/>
  <c r="P38" i="20"/>
  <c r="P37" i="20" s="1"/>
  <c r="D43" i="20"/>
  <c r="H43" i="20"/>
  <c r="L43" i="20"/>
  <c r="P43" i="20"/>
  <c r="D48" i="20"/>
  <c r="H48" i="20"/>
  <c r="L48" i="20"/>
  <c r="P48" i="20"/>
  <c r="D53" i="20"/>
  <c r="H53" i="20"/>
  <c r="L53" i="20"/>
  <c r="P53" i="20"/>
  <c r="D58" i="20"/>
  <c r="H58" i="20"/>
  <c r="L58" i="20"/>
  <c r="P58" i="20"/>
  <c r="M38" i="20"/>
  <c r="M37" i="20" s="1"/>
  <c r="M43" i="20"/>
  <c r="M48" i="20"/>
  <c r="M53" i="20"/>
  <c r="M58" i="20"/>
  <c r="B38" i="20"/>
  <c r="J38" i="20"/>
  <c r="B43" i="20"/>
  <c r="J43" i="20"/>
  <c r="B48" i="20"/>
  <c r="J48" i="20"/>
  <c r="B53" i="20"/>
  <c r="J53" i="20"/>
  <c r="B58" i="20"/>
  <c r="J58" i="20"/>
  <c r="M4" i="20"/>
  <c r="M3" i="20" s="1"/>
  <c r="M14" i="20"/>
  <c r="M9" i="20"/>
  <c r="M19" i="20"/>
  <c r="M24" i="20"/>
  <c r="J4" i="20"/>
  <c r="J9" i="20"/>
  <c r="J14" i="20"/>
  <c r="J19" i="20"/>
  <c r="J24" i="20"/>
  <c r="N38" i="19"/>
  <c r="N37" i="19" s="1"/>
  <c r="E48" i="19"/>
  <c r="C38" i="19"/>
  <c r="C37" i="19" s="1"/>
  <c r="G38" i="19"/>
  <c r="G37" i="19" s="1"/>
  <c r="L38" i="19"/>
  <c r="L37" i="19" s="1"/>
  <c r="P38" i="19"/>
  <c r="P37" i="19" s="1"/>
  <c r="C43" i="19"/>
  <c r="G43" i="19"/>
  <c r="L43" i="19"/>
  <c r="P43" i="19"/>
  <c r="C48" i="19"/>
  <c r="G48" i="19"/>
  <c r="L48" i="19"/>
  <c r="P48" i="19"/>
  <c r="C53" i="19"/>
  <c r="G53" i="19"/>
  <c r="L53" i="19"/>
  <c r="P53" i="19"/>
  <c r="C58" i="19"/>
  <c r="G58" i="19"/>
  <c r="D38" i="19"/>
  <c r="D37" i="19" s="1"/>
  <c r="H38" i="19"/>
  <c r="H37" i="19" s="1"/>
  <c r="M38" i="19"/>
  <c r="M37" i="19" s="1"/>
  <c r="Q38" i="19"/>
  <c r="Q37" i="19" s="1"/>
  <c r="D43" i="19"/>
  <c r="H43" i="19"/>
  <c r="M43" i="19"/>
  <c r="Q43" i="19"/>
  <c r="D48" i="19"/>
  <c r="H48" i="19"/>
  <c r="M48" i="19"/>
  <c r="Q48" i="19"/>
  <c r="D53" i="19"/>
  <c r="H53" i="19"/>
  <c r="M53" i="19"/>
  <c r="Q53" i="19"/>
  <c r="D58" i="19"/>
  <c r="H58" i="19"/>
  <c r="M58" i="19"/>
  <c r="Q58" i="19"/>
  <c r="E38" i="19"/>
  <c r="E37" i="19" s="1"/>
  <c r="N43" i="19"/>
  <c r="E53" i="19"/>
  <c r="N53" i="19"/>
  <c r="N58" i="19"/>
  <c r="K63" i="19"/>
  <c r="E43" i="19"/>
  <c r="N48" i="19"/>
  <c r="E58" i="19"/>
  <c r="B38" i="19"/>
  <c r="K38" i="19"/>
  <c r="B43" i="19"/>
  <c r="K43" i="19"/>
  <c r="B48" i="19"/>
  <c r="K48" i="19"/>
  <c r="B53" i="19"/>
  <c r="K53" i="19"/>
  <c r="B58" i="19"/>
  <c r="K58" i="19"/>
  <c r="N14" i="19"/>
  <c r="N24" i="19"/>
  <c r="N4" i="19"/>
  <c r="N3" i="19" s="1"/>
  <c r="N9" i="19"/>
  <c r="N19" i="19"/>
  <c r="K4" i="19"/>
  <c r="K9" i="19"/>
  <c r="K14" i="19"/>
  <c r="K19" i="19"/>
  <c r="K24" i="19"/>
  <c r="E38" i="18"/>
  <c r="E37" i="18" s="1"/>
  <c r="E43" i="18"/>
  <c r="M48" i="18"/>
  <c r="C38" i="18"/>
  <c r="C37" i="18" s="1"/>
  <c r="G38" i="18"/>
  <c r="G37" i="18" s="1"/>
  <c r="K38" i="18"/>
  <c r="K37" i="18" s="1"/>
  <c r="O38" i="18"/>
  <c r="O37" i="18" s="1"/>
  <c r="C43" i="18"/>
  <c r="G43" i="18"/>
  <c r="K43" i="18"/>
  <c r="O43" i="18"/>
  <c r="C48" i="18"/>
  <c r="G48" i="18"/>
  <c r="K48" i="18"/>
  <c r="O48" i="18"/>
  <c r="C53" i="18"/>
  <c r="G53" i="18"/>
  <c r="K53" i="18"/>
  <c r="O53" i="18"/>
  <c r="C58" i="18"/>
  <c r="G58" i="18"/>
  <c r="K58" i="18"/>
  <c r="O58" i="18"/>
  <c r="D38" i="18"/>
  <c r="D37" i="18" s="1"/>
  <c r="H38" i="18"/>
  <c r="H37" i="18" s="1"/>
  <c r="L38" i="18"/>
  <c r="L37" i="18" s="1"/>
  <c r="P38" i="18"/>
  <c r="P37" i="18" s="1"/>
  <c r="D43" i="18"/>
  <c r="H43" i="18"/>
  <c r="L43" i="18"/>
  <c r="P43" i="18"/>
  <c r="D48" i="18"/>
  <c r="H48" i="18"/>
  <c r="L48" i="18"/>
  <c r="P48" i="18"/>
  <c r="D53" i="18"/>
  <c r="H53" i="18"/>
  <c r="L53" i="18"/>
  <c r="P53" i="18"/>
  <c r="D58" i="18"/>
  <c r="H58" i="18"/>
  <c r="L58" i="18"/>
  <c r="P58" i="18"/>
  <c r="E48" i="18"/>
  <c r="M53" i="18"/>
  <c r="M58" i="18"/>
  <c r="J63" i="18"/>
  <c r="M38" i="18"/>
  <c r="M37" i="18" s="1"/>
  <c r="M43" i="18"/>
  <c r="E53" i="18"/>
  <c r="E58" i="18"/>
  <c r="B38" i="18"/>
  <c r="J38" i="18"/>
  <c r="B43" i="18"/>
  <c r="J43" i="18"/>
  <c r="B48" i="18"/>
  <c r="J48" i="18"/>
  <c r="B53" i="18"/>
  <c r="J53" i="18"/>
  <c r="B58" i="18"/>
  <c r="J58" i="18"/>
  <c r="M9" i="18"/>
  <c r="M14" i="18"/>
  <c r="L4" i="18"/>
  <c r="L3" i="18" s="1"/>
  <c r="P4" i="18"/>
  <c r="P3" i="18" s="1"/>
  <c r="L9" i="18"/>
  <c r="P9" i="18"/>
  <c r="L14" i="18"/>
  <c r="P14" i="18"/>
  <c r="L19" i="18"/>
  <c r="P19" i="18"/>
  <c r="L24" i="18"/>
  <c r="P24" i="18"/>
  <c r="M4" i="18"/>
  <c r="M3" i="18" s="1"/>
  <c r="M19" i="18"/>
  <c r="M24" i="18"/>
  <c r="J4" i="18"/>
  <c r="N4" i="18"/>
  <c r="N3" i="18" s="1"/>
  <c r="J9" i="18"/>
  <c r="N9" i="18"/>
  <c r="J14" i="18"/>
  <c r="N14" i="18"/>
  <c r="J19" i="18"/>
  <c r="N19" i="18"/>
  <c r="J24" i="18"/>
  <c r="N24" i="18"/>
  <c r="J29" i="18"/>
  <c r="K4" i="18"/>
  <c r="K3" i="18" s="1"/>
  <c r="K9" i="18"/>
  <c r="K14" i="18"/>
  <c r="K19" i="18"/>
  <c r="K24" i="18"/>
  <c r="E43" i="17"/>
  <c r="M48" i="17"/>
  <c r="E53" i="17"/>
  <c r="C38" i="17"/>
  <c r="C37" i="17" s="1"/>
  <c r="G38" i="17"/>
  <c r="G37" i="17" s="1"/>
  <c r="K38" i="17"/>
  <c r="K37" i="17" s="1"/>
  <c r="O38" i="17"/>
  <c r="O37" i="17" s="1"/>
  <c r="C43" i="17"/>
  <c r="G43" i="17"/>
  <c r="K43" i="17"/>
  <c r="O43" i="17"/>
  <c r="C48" i="17"/>
  <c r="G48" i="17"/>
  <c r="K48" i="17"/>
  <c r="O48" i="17"/>
  <c r="C53" i="17"/>
  <c r="G53" i="17"/>
  <c r="K53" i="17"/>
  <c r="O53" i="17"/>
  <c r="C58" i="17"/>
  <c r="G58" i="17"/>
  <c r="K58" i="17"/>
  <c r="O58" i="17"/>
  <c r="D38" i="17"/>
  <c r="D37" i="17" s="1"/>
  <c r="H38" i="17"/>
  <c r="H37" i="17" s="1"/>
  <c r="L38" i="17"/>
  <c r="L37" i="17" s="1"/>
  <c r="P38" i="17"/>
  <c r="P37" i="17" s="1"/>
  <c r="D43" i="17"/>
  <c r="H43" i="17"/>
  <c r="L43" i="17"/>
  <c r="P43" i="17"/>
  <c r="D48" i="17"/>
  <c r="H48" i="17"/>
  <c r="L48" i="17"/>
  <c r="P48" i="17"/>
  <c r="D53" i="17"/>
  <c r="H53" i="17"/>
  <c r="L53" i="17"/>
  <c r="P53" i="17"/>
  <c r="D58" i="17"/>
  <c r="H58" i="17"/>
  <c r="L58" i="17"/>
  <c r="P58" i="17"/>
  <c r="M38" i="17"/>
  <c r="M37" i="17" s="1"/>
  <c r="E48" i="17"/>
  <c r="M53" i="17"/>
  <c r="M58" i="17"/>
  <c r="J63" i="17"/>
  <c r="E38" i="17"/>
  <c r="E37" i="17" s="1"/>
  <c r="M43" i="17"/>
  <c r="E58" i="17"/>
  <c r="B38" i="17"/>
  <c r="J38" i="17"/>
  <c r="B43" i="17"/>
  <c r="J43" i="17"/>
  <c r="B48" i="17"/>
  <c r="J48" i="17"/>
  <c r="B53" i="17"/>
  <c r="J53" i="17"/>
  <c r="B58" i="17"/>
  <c r="J58" i="17"/>
  <c r="M4" i="17"/>
  <c r="M3" i="17" s="1"/>
  <c r="M14" i="17"/>
  <c r="J4" i="17"/>
  <c r="N4" i="17"/>
  <c r="N3" i="17" s="1"/>
  <c r="J9" i="17"/>
  <c r="N9" i="17"/>
  <c r="J14" i="17"/>
  <c r="N14" i="17"/>
  <c r="J19" i="17"/>
  <c r="N19" i="17"/>
  <c r="J24" i="17"/>
  <c r="N24" i="17"/>
  <c r="J29" i="17"/>
  <c r="M9" i="17"/>
  <c r="M19" i="17"/>
  <c r="M24" i="17"/>
  <c r="K4" i="17"/>
  <c r="K3" i="17" s="1"/>
  <c r="K9" i="17"/>
  <c r="K14" i="17"/>
  <c r="K19" i="17"/>
  <c r="K24" i="17"/>
  <c r="E37" i="16"/>
  <c r="E36" i="16" s="1"/>
  <c r="M42" i="16"/>
  <c r="E52" i="16"/>
  <c r="C37" i="16"/>
  <c r="C36" i="16" s="1"/>
  <c r="G37" i="16"/>
  <c r="G36" i="16" s="1"/>
  <c r="K37" i="16"/>
  <c r="K36" i="16" s="1"/>
  <c r="O37" i="16"/>
  <c r="O36" i="16" s="1"/>
  <c r="C42" i="16"/>
  <c r="G42" i="16"/>
  <c r="K42" i="16"/>
  <c r="O42" i="16"/>
  <c r="C47" i="16"/>
  <c r="G47" i="16"/>
  <c r="K47" i="16"/>
  <c r="O47" i="16"/>
  <c r="C52" i="16"/>
  <c r="G52" i="16"/>
  <c r="K52" i="16"/>
  <c r="O52" i="16"/>
  <c r="C57" i="16"/>
  <c r="G57" i="16"/>
  <c r="K57" i="16"/>
  <c r="O57" i="16"/>
  <c r="D37" i="16"/>
  <c r="D36" i="16" s="1"/>
  <c r="H37" i="16"/>
  <c r="H36" i="16" s="1"/>
  <c r="L37" i="16"/>
  <c r="L36" i="16" s="1"/>
  <c r="P37" i="16"/>
  <c r="P36" i="16" s="1"/>
  <c r="D42" i="16"/>
  <c r="H42" i="16"/>
  <c r="L42" i="16"/>
  <c r="P42" i="16"/>
  <c r="D47" i="16"/>
  <c r="H47" i="16"/>
  <c r="L47" i="16"/>
  <c r="P47" i="16"/>
  <c r="D52" i="16"/>
  <c r="H52" i="16"/>
  <c r="L52" i="16"/>
  <c r="P52" i="16"/>
  <c r="D57" i="16"/>
  <c r="H57" i="16"/>
  <c r="L57" i="16"/>
  <c r="P57" i="16"/>
  <c r="E42" i="16"/>
  <c r="M52" i="16"/>
  <c r="M57" i="16"/>
  <c r="J62" i="16"/>
  <c r="M37" i="16"/>
  <c r="M36" i="16" s="1"/>
  <c r="E47" i="16"/>
  <c r="M47" i="16"/>
  <c r="E57" i="16"/>
  <c r="B37" i="16"/>
  <c r="J37" i="16"/>
  <c r="B42" i="16"/>
  <c r="J42" i="16"/>
  <c r="B47" i="16"/>
  <c r="J47" i="16"/>
  <c r="B52" i="16"/>
  <c r="J52" i="16"/>
  <c r="B57" i="16"/>
  <c r="J57" i="16"/>
  <c r="M4" i="16"/>
  <c r="M3" i="16" s="1"/>
  <c r="L4" i="16"/>
  <c r="L3" i="16" s="1"/>
  <c r="P4" i="16"/>
  <c r="P3" i="16" s="1"/>
  <c r="L9" i="16"/>
  <c r="P9" i="16"/>
  <c r="L14" i="16"/>
  <c r="P14" i="16"/>
  <c r="L19" i="16"/>
  <c r="P19" i="16"/>
  <c r="L24" i="16"/>
  <c r="P24" i="16"/>
  <c r="M9" i="16"/>
  <c r="M19" i="16"/>
  <c r="M24" i="16"/>
  <c r="M14" i="16"/>
  <c r="J4" i="16"/>
  <c r="N4" i="16"/>
  <c r="N3" i="16" s="1"/>
  <c r="J9" i="16"/>
  <c r="N9" i="16"/>
  <c r="J14" i="16"/>
  <c r="N14" i="16"/>
  <c r="J19" i="16"/>
  <c r="N19" i="16"/>
  <c r="J24" i="16"/>
  <c r="N24" i="16"/>
  <c r="J29" i="16"/>
  <c r="K4" i="16"/>
  <c r="K3" i="16" s="1"/>
  <c r="K9" i="16"/>
  <c r="K14" i="16"/>
  <c r="K19" i="16"/>
  <c r="K24" i="16"/>
  <c r="E42" i="15"/>
  <c r="M47" i="15"/>
  <c r="C37" i="15"/>
  <c r="C36" i="15" s="1"/>
  <c r="G37" i="15"/>
  <c r="G36" i="15" s="1"/>
  <c r="K37" i="15"/>
  <c r="K36" i="15" s="1"/>
  <c r="O37" i="15"/>
  <c r="O36" i="15" s="1"/>
  <c r="C42" i="15"/>
  <c r="G42" i="15"/>
  <c r="K42" i="15"/>
  <c r="O42" i="15"/>
  <c r="C47" i="15"/>
  <c r="G47" i="15"/>
  <c r="K47" i="15"/>
  <c r="O47" i="15"/>
  <c r="C52" i="15"/>
  <c r="G52" i="15"/>
  <c r="K52" i="15"/>
  <c r="O52" i="15"/>
  <c r="C57" i="15"/>
  <c r="G57" i="15"/>
  <c r="K57" i="15"/>
  <c r="O57" i="15"/>
  <c r="D37" i="15"/>
  <c r="D36" i="15" s="1"/>
  <c r="H37" i="15"/>
  <c r="H36" i="15" s="1"/>
  <c r="L37" i="15"/>
  <c r="L36" i="15" s="1"/>
  <c r="P37" i="15"/>
  <c r="P36" i="15" s="1"/>
  <c r="D42" i="15"/>
  <c r="H42" i="15"/>
  <c r="L42" i="15"/>
  <c r="P42" i="15"/>
  <c r="D47" i="15"/>
  <c r="H47" i="15"/>
  <c r="L47" i="15"/>
  <c r="P47" i="15"/>
  <c r="D52" i="15"/>
  <c r="H52" i="15"/>
  <c r="L52" i="15"/>
  <c r="P52" i="15"/>
  <c r="D57" i="15"/>
  <c r="H57" i="15"/>
  <c r="L57" i="15"/>
  <c r="P57" i="15"/>
  <c r="M37" i="15"/>
  <c r="M36" i="15" s="1"/>
  <c r="E47" i="15"/>
  <c r="M52" i="15"/>
  <c r="M57" i="15"/>
  <c r="J62" i="15"/>
  <c r="E37" i="15"/>
  <c r="E36" i="15" s="1"/>
  <c r="M42" i="15"/>
  <c r="E52" i="15"/>
  <c r="E57" i="15"/>
  <c r="B37" i="15"/>
  <c r="J37" i="15"/>
  <c r="B42" i="15"/>
  <c r="J42" i="15"/>
  <c r="B47" i="15"/>
  <c r="J47" i="15"/>
  <c r="B52" i="15"/>
  <c r="J52" i="15"/>
  <c r="B57" i="15"/>
  <c r="J57" i="15"/>
  <c r="M9" i="15"/>
  <c r="M24" i="15"/>
  <c r="M14" i="15"/>
  <c r="M19" i="15"/>
  <c r="J4" i="15"/>
  <c r="N4" i="15"/>
  <c r="N3" i="15" s="1"/>
  <c r="J9" i="15"/>
  <c r="N9" i="15"/>
  <c r="J14" i="15"/>
  <c r="N14" i="15"/>
  <c r="J19" i="15"/>
  <c r="N19" i="15"/>
  <c r="J24" i="15"/>
  <c r="N24" i="15"/>
  <c r="J29" i="15"/>
  <c r="M4" i="15"/>
  <c r="M3" i="15" s="1"/>
  <c r="K4" i="15"/>
  <c r="K3" i="15" s="1"/>
  <c r="K9" i="15"/>
  <c r="K14" i="15"/>
  <c r="K19" i="15"/>
  <c r="K24" i="15"/>
  <c r="E38" i="14"/>
  <c r="E37" i="14" s="1"/>
  <c r="E43" i="14"/>
  <c r="E48" i="14"/>
  <c r="E53" i="14"/>
  <c r="E58" i="14"/>
  <c r="C38" i="14"/>
  <c r="C37" i="14" s="1"/>
  <c r="G38" i="14"/>
  <c r="G37" i="14" s="1"/>
  <c r="K38" i="14"/>
  <c r="K37" i="14" s="1"/>
  <c r="O38" i="14"/>
  <c r="O37" i="14" s="1"/>
  <c r="C43" i="14"/>
  <c r="G43" i="14"/>
  <c r="K43" i="14"/>
  <c r="O43" i="14"/>
  <c r="C48" i="14"/>
  <c r="G48" i="14"/>
  <c r="K48" i="14"/>
  <c r="O48" i="14"/>
  <c r="C53" i="14"/>
  <c r="G53" i="14"/>
  <c r="K53" i="14"/>
  <c r="O53" i="14"/>
  <c r="C58" i="14"/>
  <c r="G58" i="14"/>
  <c r="K58" i="14"/>
  <c r="O58" i="14"/>
  <c r="C63" i="14"/>
  <c r="D38" i="14"/>
  <c r="D37" i="14" s="1"/>
  <c r="H38" i="14"/>
  <c r="H37" i="14" s="1"/>
  <c r="L38" i="14"/>
  <c r="L37" i="14" s="1"/>
  <c r="P38" i="14"/>
  <c r="P37" i="14" s="1"/>
  <c r="D43" i="14"/>
  <c r="H43" i="14"/>
  <c r="L43" i="14"/>
  <c r="P43" i="14"/>
  <c r="D48" i="14"/>
  <c r="H48" i="14"/>
  <c r="L48" i="14"/>
  <c r="P48" i="14"/>
  <c r="D53" i="14"/>
  <c r="H53" i="14"/>
  <c r="L53" i="14"/>
  <c r="P53" i="14"/>
  <c r="D58" i="14"/>
  <c r="H58" i="14"/>
  <c r="L58" i="14"/>
  <c r="P58" i="14"/>
  <c r="M38" i="14"/>
  <c r="M37" i="14" s="1"/>
  <c r="M43" i="14"/>
  <c r="M48" i="14"/>
  <c r="M53" i="14"/>
  <c r="M58" i="14"/>
  <c r="B38" i="14"/>
  <c r="J38" i="14"/>
  <c r="B43" i="14"/>
  <c r="J43" i="14"/>
  <c r="B48" i="14"/>
  <c r="J48" i="14"/>
  <c r="B53" i="14"/>
  <c r="J53" i="14"/>
  <c r="B58" i="14"/>
  <c r="J58" i="14"/>
  <c r="L4" i="14"/>
  <c r="L3" i="14" s="1"/>
  <c r="P4" i="14"/>
  <c r="P3" i="14" s="1"/>
  <c r="L9" i="14"/>
  <c r="P9" i="14"/>
  <c r="L14" i="14"/>
  <c r="P14" i="14"/>
  <c r="L19" i="14"/>
  <c r="P19" i="14"/>
  <c r="L24" i="14"/>
  <c r="P24" i="14"/>
  <c r="M4" i="14"/>
  <c r="M3" i="14" s="1"/>
  <c r="M9" i="14"/>
  <c r="M14" i="14"/>
  <c r="M19" i="14"/>
  <c r="M24" i="14"/>
  <c r="J4" i="14"/>
  <c r="N4" i="14"/>
  <c r="N3" i="14" s="1"/>
  <c r="J9" i="14"/>
  <c r="N9" i="14"/>
  <c r="J14" i="14"/>
  <c r="N14" i="14"/>
  <c r="J19" i="14"/>
  <c r="N19" i="14"/>
  <c r="J24" i="14"/>
  <c r="N24" i="14"/>
  <c r="J29" i="14"/>
  <c r="K4" i="14"/>
  <c r="K3" i="14" s="1"/>
  <c r="K9" i="14"/>
  <c r="K14" i="14"/>
  <c r="K19" i="14"/>
  <c r="K24" i="14"/>
  <c r="K58" i="23"/>
  <c r="O58" i="23"/>
  <c r="C60" i="25"/>
  <c r="C63" i="23"/>
  <c r="L55" i="25"/>
  <c r="P55" i="25"/>
  <c r="E35" i="25"/>
  <c r="E34" i="25" s="1"/>
  <c r="E40" i="25"/>
  <c r="N45" i="25"/>
  <c r="C35" i="25"/>
  <c r="C34" i="25" s="1"/>
  <c r="G35" i="25"/>
  <c r="G34" i="25" s="1"/>
  <c r="L35" i="25"/>
  <c r="L34" i="25" s="1"/>
  <c r="P35" i="25"/>
  <c r="P34" i="25" s="1"/>
  <c r="C40" i="25"/>
  <c r="G40" i="25"/>
  <c r="L40" i="25"/>
  <c r="P40" i="25"/>
  <c r="C45" i="25"/>
  <c r="G45" i="25"/>
  <c r="L45" i="25"/>
  <c r="P45" i="25"/>
  <c r="C50" i="25"/>
  <c r="G50" i="25"/>
  <c r="L50" i="25"/>
  <c r="P50" i="25"/>
  <c r="C55" i="25"/>
  <c r="G55" i="25"/>
  <c r="D35" i="25"/>
  <c r="D34" i="25" s="1"/>
  <c r="H35" i="25"/>
  <c r="H34" i="25" s="1"/>
  <c r="M35" i="25"/>
  <c r="M34" i="25" s="1"/>
  <c r="Q35" i="25"/>
  <c r="Q34" i="25" s="1"/>
  <c r="D40" i="25"/>
  <c r="H40" i="25"/>
  <c r="M40" i="25"/>
  <c r="Q40" i="25"/>
  <c r="D45" i="25"/>
  <c r="H45" i="25"/>
  <c r="M45" i="25"/>
  <c r="Q45" i="25"/>
  <c r="D50" i="25"/>
  <c r="H50" i="25"/>
  <c r="M50" i="25"/>
  <c r="Q50" i="25"/>
  <c r="D55" i="25"/>
  <c r="H55" i="25"/>
  <c r="M55" i="25"/>
  <c r="Q55" i="25"/>
  <c r="N35" i="25"/>
  <c r="N34" i="25" s="1"/>
  <c r="N40" i="25"/>
  <c r="E50" i="25"/>
  <c r="N50" i="25"/>
  <c r="E55" i="25"/>
  <c r="N55" i="25"/>
  <c r="K60" i="25"/>
  <c r="E45" i="25"/>
  <c r="B35" i="25"/>
  <c r="K35" i="25"/>
  <c r="B40" i="25"/>
  <c r="K40" i="25"/>
  <c r="B45" i="25"/>
  <c r="K45" i="25"/>
  <c r="B50" i="25"/>
  <c r="K50" i="25"/>
  <c r="B55" i="25"/>
  <c r="K55" i="25"/>
  <c r="N4" i="25"/>
  <c r="N3" i="25" s="1"/>
  <c r="M4" i="25"/>
  <c r="M3" i="25" s="1"/>
  <c r="Q4" i="25"/>
  <c r="Q3" i="25" s="1"/>
  <c r="M9" i="25"/>
  <c r="Q9" i="25"/>
  <c r="M14" i="25"/>
  <c r="Q14" i="25"/>
  <c r="M19" i="25"/>
  <c r="Q19" i="25"/>
  <c r="M24" i="25"/>
  <c r="Q24" i="25"/>
  <c r="N14" i="25"/>
  <c r="N19" i="25"/>
  <c r="N24" i="25"/>
  <c r="N9" i="25"/>
  <c r="K4" i="25"/>
  <c r="O4" i="25"/>
  <c r="O3" i="25" s="1"/>
  <c r="K9" i="25"/>
  <c r="O9" i="25"/>
  <c r="K14" i="25"/>
  <c r="O14" i="25"/>
  <c r="K19" i="25"/>
  <c r="O19" i="25"/>
  <c r="K24" i="25"/>
  <c r="O24" i="25"/>
  <c r="K29" i="25"/>
  <c r="L4" i="25"/>
  <c r="L3" i="25" s="1"/>
  <c r="L9" i="25"/>
  <c r="L14" i="25"/>
  <c r="L19" i="25"/>
  <c r="L24" i="25"/>
  <c r="M38" i="24"/>
  <c r="M37" i="24" s="1"/>
  <c r="M43" i="24"/>
  <c r="M48" i="24"/>
  <c r="E58" i="24"/>
  <c r="C38" i="24"/>
  <c r="C37" i="24" s="1"/>
  <c r="G38" i="24"/>
  <c r="G37" i="24" s="1"/>
  <c r="K38" i="24"/>
  <c r="K37" i="24" s="1"/>
  <c r="O38" i="24"/>
  <c r="O37" i="24" s="1"/>
  <c r="C43" i="24"/>
  <c r="G43" i="24"/>
  <c r="K43" i="24"/>
  <c r="O43" i="24"/>
  <c r="C48" i="24"/>
  <c r="G48" i="24"/>
  <c r="K48" i="24"/>
  <c r="O48" i="24"/>
  <c r="C53" i="24"/>
  <c r="G53" i="24"/>
  <c r="K53" i="24"/>
  <c r="O53" i="24"/>
  <c r="C58" i="24"/>
  <c r="G58" i="24"/>
  <c r="K58" i="24"/>
  <c r="O58" i="24"/>
  <c r="C63" i="24"/>
  <c r="D38" i="24"/>
  <c r="D37" i="24" s="1"/>
  <c r="H38" i="24"/>
  <c r="H37" i="24" s="1"/>
  <c r="L38" i="24"/>
  <c r="L37" i="24" s="1"/>
  <c r="P38" i="24"/>
  <c r="P37" i="24" s="1"/>
  <c r="D43" i="24"/>
  <c r="H43" i="24"/>
  <c r="L43" i="24"/>
  <c r="P43" i="24"/>
  <c r="D48" i="24"/>
  <c r="H48" i="24"/>
  <c r="L48" i="24"/>
  <c r="P48" i="24"/>
  <c r="D53" i="24"/>
  <c r="H53" i="24"/>
  <c r="L53" i="24"/>
  <c r="P53" i="24"/>
  <c r="D58" i="24"/>
  <c r="H58" i="24"/>
  <c r="L58" i="24"/>
  <c r="P58" i="24"/>
  <c r="J63" i="24"/>
  <c r="E38" i="24"/>
  <c r="E37" i="24" s="1"/>
  <c r="E43" i="24"/>
  <c r="E48" i="24"/>
  <c r="E53" i="24"/>
  <c r="M53" i="24"/>
  <c r="M58" i="24"/>
  <c r="B38" i="24"/>
  <c r="J38" i="24"/>
  <c r="B43" i="24"/>
  <c r="J43" i="24"/>
  <c r="B48" i="24"/>
  <c r="J48" i="24"/>
  <c r="B53" i="24"/>
  <c r="J53" i="24"/>
  <c r="B58" i="24"/>
  <c r="J58" i="24"/>
  <c r="M9" i="24"/>
  <c r="L4" i="24"/>
  <c r="L3" i="24" s="1"/>
  <c r="P4" i="24"/>
  <c r="P3" i="24" s="1"/>
  <c r="L9" i="24"/>
  <c r="P9" i="24"/>
  <c r="L14" i="24"/>
  <c r="P14" i="24"/>
  <c r="L19" i="24"/>
  <c r="P19" i="24"/>
  <c r="L24" i="24"/>
  <c r="P24" i="24"/>
  <c r="M4" i="24"/>
  <c r="M3" i="24" s="1"/>
  <c r="M14" i="24"/>
  <c r="M24" i="24"/>
  <c r="M19" i="24"/>
  <c r="J4" i="24"/>
  <c r="N4" i="24"/>
  <c r="N3" i="24" s="1"/>
  <c r="J9" i="24"/>
  <c r="N9" i="24"/>
  <c r="J14" i="24"/>
  <c r="N14" i="24"/>
  <c r="J19" i="24"/>
  <c r="N19" i="24"/>
  <c r="J24" i="24"/>
  <c r="N24" i="24"/>
  <c r="J29" i="24"/>
  <c r="K4" i="24"/>
  <c r="K3" i="24" s="1"/>
  <c r="K9" i="24"/>
  <c r="K14" i="24"/>
  <c r="K19" i="24"/>
  <c r="K24" i="24"/>
  <c r="E38" i="23"/>
  <c r="E37" i="23" s="1"/>
  <c r="E43" i="23"/>
  <c r="M48" i="23"/>
  <c r="C38" i="23"/>
  <c r="C37" i="23" s="1"/>
  <c r="G38" i="23"/>
  <c r="G37" i="23" s="1"/>
  <c r="K38" i="23"/>
  <c r="K37" i="23" s="1"/>
  <c r="O38" i="23"/>
  <c r="O37" i="23" s="1"/>
  <c r="C43" i="23"/>
  <c r="G43" i="23"/>
  <c r="K43" i="23"/>
  <c r="O43" i="23"/>
  <c r="C48" i="23"/>
  <c r="G48" i="23"/>
  <c r="K48" i="23"/>
  <c r="O48" i="23"/>
  <c r="C53" i="23"/>
  <c r="G53" i="23"/>
  <c r="K53" i="23"/>
  <c r="O53" i="23"/>
  <c r="C58" i="23"/>
  <c r="G58" i="23"/>
  <c r="D38" i="23"/>
  <c r="D37" i="23" s="1"/>
  <c r="H38" i="23"/>
  <c r="H37" i="23" s="1"/>
  <c r="L38" i="23"/>
  <c r="L37" i="23" s="1"/>
  <c r="P38" i="23"/>
  <c r="P37" i="23" s="1"/>
  <c r="D43" i="23"/>
  <c r="H43" i="23"/>
  <c r="L43" i="23"/>
  <c r="P43" i="23"/>
  <c r="D48" i="23"/>
  <c r="H48" i="23"/>
  <c r="L48" i="23"/>
  <c r="P48" i="23"/>
  <c r="D53" i="23"/>
  <c r="H53" i="23"/>
  <c r="L53" i="23"/>
  <c r="P53" i="23"/>
  <c r="D58" i="23"/>
  <c r="H58" i="23"/>
  <c r="L58" i="23"/>
  <c r="P58" i="23"/>
  <c r="M43" i="23"/>
  <c r="E53" i="23"/>
  <c r="M53" i="23"/>
  <c r="M58" i="23"/>
  <c r="J63" i="23"/>
  <c r="M38" i="23"/>
  <c r="M37" i="23" s="1"/>
  <c r="E48" i="23"/>
  <c r="E58" i="23"/>
  <c r="B38" i="23"/>
  <c r="J38" i="23"/>
  <c r="B43" i="23"/>
  <c r="J43" i="23"/>
  <c r="B48" i="23"/>
  <c r="J48" i="23"/>
  <c r="B53" i="23"/>
  <c r="J53" i="23"/>
  <c r="B58" i="23"/>
  <c r="J58" i="23"/>
  <c r="M9" i="23"/>
  <c r="L4" i="23"/>
  <c r="L3" i="23" s="1"/>
  <c r="P4" i="23"/>
  <c r="P3" i="23" s="1"/>
  <c r="L9" i="23"/>
  <c r="P9" i="23"/>
  <c r="L14" i="23"/>
  <c r="P14" i="23"/>
  <c r="L19" i="23"/>
  <c r="P19" i="23"/>
  <c r="L24" i="23"/>
  <c r="P24" i="23"/>
  <c r="M4" i="23"/>
  <c r="M3" i="23" s="1"/>
  <c r="M14" i="23"/>
  <c r="M24" i="23"/>
  <c r="M19" i="23"/>
  <c r="J4" i="23"/>
  <c r="N4" i="23"/>
  <c r="N3" i="23" s="1"/>
  <c r="J9" i="23"/>
  <c r="N9" i="23"/>
  <c r="J14" i="23"/>
  <c r="N14" i="23"/>
  <c r="J19" i="23"/>
  <c r="N19" i="23"/>
  <c r="J24" i="23"/>
  <c r="N24" i="23"/>
  <c r="J29" i="23"/>
  <c r="K4" i="23"/>
  <c r="K3" i="23" s="1"/>
  <c r="K9" i="23"/>
  <c r="K14" i="23"/>
  <c r="K19" i="23"/>
  <c r="K24" i="23"/>
  <c r="D14" i="20"/>
  <c r="H14" i="20"/>
  <c r="E14" i="20"/>
  <c r="H9" i="20"/>
  <c r="E9" i="20"/>
  <c r="D9" i="20"/>
  <c r="G14" i="20"/>
  <c r="C14" i="20"/>
  <c r="G9" i="20"/>
  <c r="C9" i="20"/>
  <c r="F14" i="20"/>
  <c r="F9" i="20"/>
  <c r="H24" i="20"/>
  <c r="E24" i="20"/>
  <c r="C29" i="20"/>
  <c r="G24" i="20"/>
  <c r="C24" i="20"/>
  <c r="D24" i="20"/>
  <c r="F24" i="20"/>
  <c r="D9" i="22"/>
  <c r="B4" i="24"/>
  <c r="B14" i="22"/>
  <c r="B19" i="20"/>
  <c r="F4" i="24"/>
  <c r="F3" i="24" s="1"/>
  <c r="F24" i="22"/>
  <c r="D19" i="20"/>
  <c r="B14" i="16"/>
  <c r="D4" i="22"/>
  <c r="D3" i="22" s="1"/>
  <c r="D14" i="16"/>
  <c r="B4" i="20"/>
  <c r="B14" i="18"/>
  <c r="B19" i="18"/>
  <c r="C4" i="17"/>
  <c r="C3" i="17" s="1"/>
  <c r="D14" i="14"/>
  <c r="D19" i="14"/>
  <c r="D14" i="18"/>
  <c r="B14" i="14"/>
  <c r="B19" i="14"/>
  <c r="B14" i="24"/>
  <c r="D14" i="24"/>
  <c r="B24" i="24"/>
  <c r="F9" i="14"/>
  <c r="F14" i="14"/>
  <c r="D9" i="24"/>
  <c r="F14" i="24"/>
  <c r="F24" i="24"/>
  <c r="B24" i="22"/>
  <c r="F14" i="18"/>
  <c r="G9" i="17"/>
  <c r="C24" i="17"/>
  <c r="B19" i="16"/>
  <c r="H4" i="14"/>
  <c r="H3" i="14" s="1"/>
  <c r="H19" i="24"/>
  <c r="H19" i="22"/>
  <c r="D4" i="20"/>
  <c r="D3" i="20" s="1"/>
  <c r="F19" i="20"/>
  <c r="B4" i="18"/>
  <c r="H9" i="18"/>
  <c r="D19" i="18"/>
  <c r="B24" i="18"/>
  <c r="C19" i="17"/>
  <c r="B4" i="16"/>
  <c r="H9" i="16"/>
  <c r="F14" i="16"/>
  <c r="D19" i="16"/>
  <c r="B24" i="16"/>
  <c r="H24" i="14"/>
  <c r="B4" i="14"/>
  <c r="H9" i="14"/>
  <c r="B24" i="14"/>
  <c r="H4" i="24"/>
  <c r="H3" i="24" s="1"/>
  <c r="F9" i="24"/>
  <c r="B19" i="24"/>
  <c r="H24" i="24"/>
  <c r="F4" i="22"/>
  <c r="F3" i="22" s="1"/>
  <c r="F9" i="22"/>
  <c r="D14" i="22"/>
  <c r="B19" i="22"/>
  <c r="H24" i="22"/>
  <c r="F4" i="20"/>
  <c r="F3" i="20" s="1"/>
  <c r="H19" i="20"/>
  <c r="D4" i="18"/>
  <c r="D3" i="18" s="1"/>
  <c r="B9" i="18"/>
  <c r="H14" i="18"/>
  <c r="F19" i="18"/>
  <c r="D24" i="18"/>
  <c r="B29" i="18"/>
  <c r="C14" i="17"/>
  <c r="D4" i="16"/>
  <c r="D3" i="16" s="1"/>
  <c r="B9" i="16"/>
  <c r="H14" i="16"/>
  <c r="F19" i="16"/>
  <c r="D24" i="16"/>
  <c r="B29" i="16"/>
  <c r="D4" i="14"/>
  <c r="D3" i="14" s="1"/>
  <c r="B9" i="14"/>
  <c r="H14" i="14"/>
  <c r="F19" i="14"/>
  <c r="D24" i="14"/>
  <c r="B29" i="14"/>
  <c r="H9" i="24"/>
  <c r="D19" i="24"/>
  <c r="H9" i="22"/>
  <c r="F14" i="22"/>
  <c r="D19" i="22"/>
  <c r="H4" i="20"/>
  <c r="H3" i="20" s="1"/>
  <c r="F4" i="18"/>
  <c r="F3" i="18" s="1"/>
  <c r="D9" i="18"/>
  <c r="H19" i="18"/>
  <c r="F24" i="18"/>
  <c r="C29" i="17"/>
  <c r="F4" i="16"/>
  <c r="F3" i="16" s="1"/>
  <c r="D9" i="16"/>
  <c r="H19" i="16"/>
  <c r="F24" i="16"/>
  <c r="F4" i="14"/>
  <c r="F3" i="14" s="1"/>
  <c r="D9" i="14"/>
  <c r="H19" i="14"/>
  <c r="F24" i="14"/>
  <c r="D4" i="24"/>
  <c r="D3" i="24" s="1"/>
  <c r="B9" i="24"/>
  <c r="H14" i="24"/>
  <c r="F19" i="24"/>
  <c r="D24" i="24"/>
  <c r="B29" i="24"/>
  <c r="B4" i="22"/>
  <c r="B9" i="22"/>
  <c r="H14" i="22"/>
  <c r="F19" i="22"/>
  <c r="D24" i="22"/>
  <c r="B29" i="22"/>
  <c r="H4" i="18"/>
  <c r="H3" i="18" s="1"/>
  <c r="F9" i="18"/>
  <c r="H24" i="18"/>
  <c r="H4" i="16"/>
  <c r="H3" i="16" s="1"/>
  <c r="F9" i="16"/>
  <c r="H24" i="16"/>
  <c r="C4" i="14"/>
  <c r="C3" i="14" s="1"/>
  <c r="E4" i="14"/>
  <c r="E3" i="14" s="1"/>
  <c r="C9" i="14"/>
  <c r="E9" i="14"/>
  <c r="C14" i="14"/>
  <c r="E14" i="14"/>
  <c r="C19" i="14"/>
  <c r="E19" i="14"/>
  <c r="C24" i="14"/>
  <c r="E24" i="14"/>
  <c r="B4" i="25"/>
  <c r="D4" i="25"/>
  <c r="D3" i="25" s="1"/>
  <c r="F4" i="25"/>
  <c r="F3" i="25" s="1"/>
  <c r="H4" i="25"/>
  <c r="H3" i="25" s="1"/>
  <c r="B9" i="25"/>
  <c r="D9" i="25"/>
  <c r="F9" i="25"/>
  <c r="H9" i="25"/>
  <c r="B14" i="25"/>
  <c r="D14" i="25"/>
  <c r="F14" i="25"/>
  <c r="H14" i="25"/>
  <c r="B19" i="25"/>
  <c r="D19" i="25"/>
  <c r="F19" i="25"/>
  <c r="H19" i="25"/>
  <c r="B24" i="25"/>
  <c r="D24" i="25"/>
  <c r="F24" i="25"/>
  <c r="H24" i="25"/>
  <c r="B29" i="25"/>
  <c r="C4" i="24"/>
  <c r="C3" i="24" s="1"/>
  <c r="E4" i="24"/>
  <c r="E3" i="24" s="1"/>
  <c r="C9" i="24"/>
  <c r="E9" i="24"/>
  <c r="C14" i="24"/>
  <c r="E14" i="24"/>
  <c r="C19" i="24"/>
  <c r="E19" i="24"/>
  <c r="C24" i="24"/>
  <c r="E24" i="24"/>
  <c r="B4" i="23"/>
  <c r="D4" i="23"/>
  <c r="D3" i="23" s="1"/>
  <c r="F4" i="23"/>
  <c r="F3" i="23" s="1"/>
  <c r="H4" i="23"/>
  <c r="H3" i="23" s="1"/>
  <c r="B9" i="23"/>
  <c r="D9" i="23"/>
  <c r="F9" i="23"/>
  <c r="H9" i="23"/>
  <c r="B14" i="23"/>
  <c r="D14" i="23"/>
  <c r="F14" i="23"/>
  <c r="H14" i="23"/>
  <c r="B19" i="23"/>
  <c r="D19" i="23"/>
  <c r="F19" i="23"/>
  <c r="H19" i="23"/>
  <c r="B24" i="23"/>
  <c r="D24" i="23"/>
  <c r="F24" i="23"/>
  <c r="H24" i="23"/>
  <c r="B29" i="23"/>
  <c r="C4" i="22"/>
  <c r="C3" i="22" s="1"/>
  <c r="E4" i="22"/>
  <c r="E3" i="22" s="1"/>
  <c r="H4" i="22"/>
  <c r="H3" i="22" s="1"/>
  <c r="C4" i="21"/>
  <c r="C3" i="21" s="1"/>
  <c r="C9" i="21"/>
  <c r="C14" i="21"/>
  <c r="C19" i="21"/>
  <c r="C24" i="21"/>
  <c r="C4" i="25"/>
  <c r="C3" i="25" s="1"/>
  <c r="E4" i="25"/>
  <c r="E3" i="25" s="1"/>
  <c r="C9" i="25"/>
  <c r="E9" i="25"/>
  <c r="C14" i="25"/>
  <c r="E14" i="25"/>
  <c r="C19" i="25"/>
  <c r="E19" i="25"/>
  <c r="C24" i="25"/>
  <c r="E24" i="25"/>
  <c r="C4" i="23"/>
  <c r="C3" i="23" s="1"/>
  <c r="E4" i="23"/>
  <c r="E3" i="23" s="1"/>
  <c r="C9" i="23"/>
  <c r="E9" i="23"/>
  <c r="C14" i="23"/>
  <c r="E14" i="23"/>
  <c r="C19" i="23"/>
  <c r="E19" i="23"/>
  <c r="C24" i="23"/>
  <c r="E24" i="23"/>
  <c r="H4" i="21"/>
  <c r="H3" i="21" s="1"/>
  <c r="F4" i="21"/>
  <c r="F3" i="21" s="1"/>
  <c r="D4" i="21"/>
  <c r="D3" i="21" s="1"/>
  <c r="B4" i="21"/>
  <c r="E4" i="21"/>
  <c r="E3" i="21" s="1"/>
  <c r="H9" i="21"/>
  <c r="F9" i="21"/>
  <c r="D9" i="21"/>
  <c r="B9" i="21"/>
  <c r="E9" i="21"/>
  <c r="H14" i="21"/>
  <c r="F14" i="21"/>
  <c r="D14" i="21"/>
  <c r="B14" i="21"/>
  <c r="E14" i="21"/>
  <c r="H19" i="21"/>
  <c r="F19" i="21"/>
  <c r="D19" i="21"/>
  <c r="B19" i="21"/>
  <c r="E19" i="21"/>
  <c r="H24" i="21"/>
  <c r="F24" i="21"/>
  <c r="D24" i="21"/>
  <c r="B24" i="21"/>
  <c r="E24" i="21"/>
  <c r="C29" i="21"/>
  <c r="C4" i="19"/>
  <c r="C3" i="19" s="1"/>
  <c r="E4" i="19"/>
  <c r="E3" i="19" s="1"/>
  <c r="G4" i="19"/>
  <c r="G3" i="19" s="1"/>
  <c r="C9" i="19"/>
  <c r="E9" i="19"/>
  <c r="G9" i="19"/>
  <c r="H14" i="19"/>
  <c r="F14" i="19"/>
  <c r="C14" i="19"/>
  <c r="E14" i="19"/>
  <c r="H19" i="19"/>
  <c r="F19" i="19"/>
  <c r="D19" i="19"/>
  <c r="B19" i="19"/>
  <c r="E19" i="19"/>
  <c r="H24" i="19"/>
  <c r="F24" i="19"/>
  <c r="D24" i="19"/>
  <c r="B24" i="19"/>
  <c r="E24" i="19"/>
  <c r="H4" i="15"/>
  <c r="H3" i="15" s="1"/>
  <c r="F4" i="15"/>
  <c r="F3" i="15" s="1"/>
  <c r="D4" i="15"/>
  <c r="D3" i="15" s="1"/>
  <c r="B4" i="15"/>
  <c r="E4" i="15"/>
  <c r="E3" i="15" s="1"/>
  <c r="H9" i="15"/>
  <c r="F9" i="15"/>
  <c r="D9" i="15"/>
  <c r="B9" i="15"/>
  <c r="E9" i="15"/>
  <c r="H14" i="15"/>
  <c r="F14" i="15"/>
  <c r="D14" i="15"/>
  <c r="B14" i="15"/>
  <c r="E14" i="15"/>
  <c r="H19" i="15"/>
  <c r="F19" i="15"/>
  <c r="D19" i="15"/>
  <c r="B19" i="15"/>
  <c r="E19" i="15"/>
  <c r="H24" i="15"/>
  <c r="F24" i="15"/>
  <c r="D24" i="15"/>
  <c r="B24" i="15"/>
  <c r="E24" i="15"/>
  <c r="C9" i="22"/>
  <c r="E9" i="22"/>
  <c r="C14" i="22"/>
  <c r="E14" i="22"/>
  <c r="C19" i="22"/>
  <c r="E19" i="22"/>
  <c r="C24" i="22"/>
  <c r="E24" i="22"/>
  <c r="C4" i="20"/>
  <c r="C3" i="20" s="1"/>
  <c r="E4" i="20"/>
  <c r="E3" i="20" s="1"/>
  <c r="C19" i="20"/>
  <c r="E19" i="20"/>
  <c r="B4" i="19"/>
  <c r="D4" i="19"/>
  <c r="D3" i="19" s="1"/>
  <c r="F4" i="19"/>
  <c r="F3" i="19" s="1"/>
  <c r="B9" i="19"/>
  <c r="D9" i="19"/>
  <c r="F9" i="19"/>
  <c r="B14" i="19"/>
  <c r="D14" i="19"/>
  <c r="G14" i="19"/>
  <c r="C19" i="19"/>
  <c r="G19" i="19"/>
  <c r="C24" i="19"/>
  <c r="G24" i="19"/>
  <c r="C29" i="19"/>
  <c r="H4" i="17"/>
  <c r="H3" i="17" s="1"/>
  <c r="F4" i="17"/>
  <c r="F3" i="17" s="1"/>
  <c r="D4" i="17"/>
  <c r="D3" i="17" s="1"/>
  <c r="B4" i="17"/>
  <c r="E4" i="17"/>
  <c r="E3" i="17" s="1"/>
  <c r="H9" i="17"/>
  <c r="F9" i="17"/>
  <c r="D9" i="17"/>
  <c r="B9" i="17"/>
  <c r="E9" i="17"/>
  <c r="H14" i="17"/>
  <c r="F14" i="17"/>
  <c r="D14" i="17"/>
  <c r="B14" i="17"/>
  <c r="E14" i="17"/>
  <c r="H19" i="17"/>
  <c r="F19" i="17"/>
  <c r="D19" i="17"/>
  <c r="B19" i="17"/>
  <c r="E19" i="17"/>
  <c r="H24" i="17"/>
  <c r="F24" i="17"/>
  <c r="D24" i="17"/>
  <c r="B24" i="17"/>
  <c r="E24" i="17"/>
  <c r="C4" i="15"/>
  <c r="C3" i="15" s="1"/>
  <c r="G4" i="15"/>
  <c r="G3" i="15" s="1"/>
  <c r="C9" i="15"/>
  <c r="G9" i="15"/>
  <c r="C14" i="15"/>
  <c r="G14" i="15"/>
  <c r="C19" i="15"/>
  <c r="G19" i="15"/>
  <c r="C24" i="15"/>
  <c r="G24" i="15"/>
  <c r="C29" i="15"/>
  <c r="C4" i="18"/>
  <c r="C3" i="18" s="1"/>
  <c r="E4" i="18"/>
  <c r="E3" i="18" s="1"/>
  <c r="C9" i="18"/>
  <c r="E9" i="18"/>
  <c r="C14" i="18"/>
  <c r="E14" i="18"/>
  <c r="C19" i="18"/>
  <c r="E19" i="18"/>
  <c r="C24" i="18"/>
  <c r="E24" i="18"/>
  <c r="C4" i="16"/>
  <c r="C3" i="16" s="1"/>
  <c r="E4" i="16"/>
  <c r="E3" i="16" s="1"/>
  <c r="C9" i="16"/>
  <c r="E9" i="16"/>
  <c r="C14" i="16"/>
  <c r="E14" i="16"/>
  <c r="C19" i="16"/>
  <c r="E19" i="16"/>
  <c r="C24" i="16"/>
  <c r="E24" i="16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<sst xmlns="http://schemas.openxmlformats.org/spreadsheetml/2006/main" count="4210" uniqueCount="115">
  <si>
    <t xml:space="preserve"> </t>
  </si>
  <si>
    <t>予定表の設定</t>
  </si>
  <si>
    <t>年</t>
  </si>
  <si>
    <t>週の始まり</t>
  </si>
  <si>
    <t>日曜日</t>
  </si>
  <si>
    <t>定休日</t>
    <rPh sb="0" eb="3">
      <t>テイキュウビ</t>
    </rPh>
    <phoneticPr fontId="33"/>
  </si>
  <si>
    <t>臨時休業</t>
    <rPh sb="0" eb="4">
      <t>リンジキュウギョウ</t>
    </rPh>
    <phoneticPr fontId="33"/>
  </si>
  <si>
    <t>年始休業</t>
    <rPh sb="0" eb="2">
      <t>ﾈﾝｼ</t>
    </rPh>
    <rPh sb="2" eb="4">
      <t>ｷｭｳｷﾞｮｳ</t>
    </rPh>
    <phoneticPr fontId="1" type="noConversion"/>
  </si>
  <si>
    <t>定休日</t>
    <rPh sb="0" eb="3">
      <t>ﾃｲｷｭｳﾋﾞ</t>
    </rPh>
    <phoneticPr fontId="1" type="noConversion"/>
  </si>
  <si>
    <r>
      <rPr>
        <sz val="14"/>
        <color theme="1" tint="0.14999847407452621"/>
        <rFont val="Meiryo UI"/>
        <family val="3"/>
        <charset val="128"/>
      </rPr>
      <t>高級食パン専門店</t>
    </r>
    <r>
      <rPr>
        <sz val="18"/>
        <color theme="1" tint="0.14999847407452621"/>
        <rFont val="Meiryo UI"/>
        <family val="3"/>
        <charset val="128"/>
      </rPr>
      <t>　</t>
    </r>
    <r>
      <rPr>
        <b/>
        <sz val="20"/>
        <color theme="1" tint="0.14999847407452621"/>
        <rFont val="Meiryo UI"/>
        <family val="3"/>
        <charset val="128"/>
      </rPr>
      <t>さすがにオテアゲ</t>
    </r>
    <r>
      <rPr>
        <sz val="10"/>
        <color theme="1" tint="0.14999847407452621"/>
        <rFont val="Meiryo UI"/>
        <family val="2"/>
      </rPr>
      <t xml:space="preserve">
　</t>
    </r>
    <r>
      <rPr>
        <b/>
        <sz val="12"/>
        <color theme="1" tint="0.14999847407452621"/>
        <rFont val="Meiryo UI"/>
        <family val="3"/>
        <charset val="128"/>
      </rPr>
      <t>営業時間　10:00～18:00</t>
    </r>
    <r>
      <rPr>
        <sz val="12"/>
        <color theme="1" tint="0.14999847407452621"/>
        <rFont val="Meiryo UI"/>
        <family val="3"/>
        <charset val="128"/>
      </rPr>
      <t xml:space="preserve">(パンが無くなり次第終了となります）
</t>
    </r>
    <r>
      <rPr>
        <b/>
        <sz val="11"/>
        <color rgb="FFFF0000"/>
        <rFont val="Meiryo UI"/>
        <family val="3"/>
        <charset val="128"/>
      </rPr>
      <t>ご予約の最終お受取時間は17:00まで</t>
    </r>
    <r>
      <rPr>
        <b/>
        <sz val="12"/>
        <color theme="1" tint="0.14999847407452621"/>
        <rFont val="Meiryo UI"/>
        <family val="3"/>
        <charset val="128"/>
      </rPr>
      <t xml:space="preserve">
　定休日　水曜日</t>
    </r>
    <rPh sb="0" eb="2">
      <t>コウキュウ</t>
    </rPh>
    <rPh sb="2" eb="3">
      <t>ショク</t>
    </rPh>
    <rPh sb="5" eb="8">
      <t>センモンテン</t>
    </rPh>
    <rPh sb="19" eb="23">
      <t>エイギョウジカン</t>
    </rPh>
    <rPh sb="39" eb="40">
      <t>ナ</t>
    </rPh>
    <rPh sb="43" eb="45">
      <t>シダイ</t>
    </rPh>
    <rPh sb="45" eb="47">
      <t>シュウリョウ</t>
    </rPh>
    <rPh sb="55" eb="57">
      <t>ヨヤク</t>
    </rPh>
    <rPh sb="58" eb="60">
      <t>サイシュウ</t>
    </rPh>
    <rPh sb="61" eb="63">
      <t>ウケトリ</t>
    </rPh>
    <rPh sb="63" eb="65">
      <t>ジカン</t>
    </rPh>
    <rPh sb="75" eb="78">
      <t>テイキュウビ</t>
    </rPh>
    <rPh sb="79" eb="82">
      <t>スイヨウビ</t>
    </rPh>
    <phoneticPr fontId="33"/>
  </si>
  <si>
    <t>れーずん</t>
    <phoneticPr fontId="1" type="noConversion"/>
  </si>
  <si>
    <t>臨時休業</t>
    <rPh sb="0" eb="4">
      <t>ﾘﾝｼﾞｷｭｳｷﾞｮｳ</t>
    </rPh>
    <phoneticPr fontId="1" type="noConversion"/>
  </si>
  <si>
    <r>
      <rPr>
        <sz val="14"/>
        <color theme="1" tint="0.14999847407452621"/>
        <rFont val="Meiryo UI"/>
        <family val="3"/>
        <charset val="128"/>
      </rPr>
      <t>高級食パン専門店</t>
    </r>
    <r>
      <rPr>
        <sz val="18"/>
        <color theme="1" tint="0.14999847407452621"/>
        <rFont val="Meiryo UI"/>
        <family val="3"/>
        <charset val="128"/>
      </rPr>
      <t>　</t>
    </r>
    <r>
      <rPr>
        <b/>
        <sz val="20"/>
        <color theme="1" tint="0.14999847407452621"/>
        <rFont val="Meiryo UI"/>
        <family val="3"/>
        <charset val="128"/>
      </rPr>
      <t>さすがにオテアゲ</t>
    </r>
    <r>
      <rPr>
        <sz val="10"/>
        <color theme="1" tint="0.14999847407452621"/>
        <rFont val="Meiryo UI"/>
        <family val="2"/>
      </rPr>
      <t xml:space="preserve">
　</t>
    </r>
    <r>
      <rPr>
        <b/>
        <sz val="12"/>
        <color theme="1" tint="0.14999847407452621"/>
        <rFont val="Meiryo UI"/>
        <family val="3"/>
        <charset val="128"/>
      </rPr>
      <t>営業時間　10:00～18:00</t>
    </r>
    <r>
      <rPr>
        <sz val="12"/>
        <color theme="1" tint="0.14999847407452621"/>
        <rFont val="Meiryo UI"/>
        <family val="3"/>
        <charset val="128"/>
      </rPr>
      <t xml:space="preserve">(パンが無くなり次第終了となります）
</t>
    </r>
    <r>
      <rPr>
        <b/>
        <sz val="11"/>
        <color rgb="FFFF0000"/>
        <rFont val="Meiryo UI"/>
        <family val="3"/>
        <charset val="128"/>
      </rPr>
      <t>ご予約の最終お受取時間は17:00までです</t>
    </r>
    <r>
      <rPr>
        <b/>
        <sz val="12"/>
        <color theme="1" tint="0.14999847407452621"/>
        <rFont val="Meiryo UI"/>
        <family val="3"/>
        <charset val="128"/>
      </rPr>
      <t xml:space="preserve">
　定休日　水曜日</t>
    </r>
    <rPh sb="0" eb="2">
      <t>コウキュウ</t>
    </rPh>
    <rPh sb="2" eb="3">
      <t>ショク</t>
    </rPh>
    <rPh sb="5" eb="8">
      <t>センモンテン</t>
    </rPh>
    <rPh sb="19" eb="23">
      <t>エイギョウジカン</t>
    </rPh>
    <rPh sb="39" eb="40">
      <t>ナ</t>
    </rPh>
    <rPh sb="43" eb="45">
      <t>シダイ</t>
    </rPh>
    <rPh sb="45" eb="47">
      <t>シュウリョウ</t>
    </rPh>
    <rPh sb="55" eb="57">
      <t>ヨヤク</t>
    </rPh>
    <rPh sb="58" eb="60">
      <t>サイシュウ</t>
    </rPh>
    <rPh sb="61" eb="63">
      <t>ウケトリ</t>
    </rPh>
    <rPh sb="63" eb="65">
      <t>ジカン</t>
    </rPh>
    <rPh sb="77" eb="80">
      <t>テイキュウビ</t>
    </rPh>
    <rPh sb="81" eb="84">
      <t>スイヨウビ</t>
    </rPh>
    <phoneticPr fontId="33"/>
  </si>
  <si>
    <r>
      <rPr>
        <sz val="14"/>
        <color theme="1" tint="0.14999847407452621"/>
        <rFont val="Meiryo UI"/>
        <family val="3"/>
        <charset val="128"/>
      </rPr>
      <t>高級食パン専門店</t>
    </r>
    <r>
      <rPr>
        <sz val="18"/>
        <color theme="1" tint="0.14999847407452621"/>
        <rFont val="Meiryo UI"/>
        <family val="3"/>
        <charset val="128"/>
      </rPr>
      <t>　</t>
    </r>
    <r>
      <rPr>
        <b/>
        <sz val="20"/>
        <color theme="1" tint="0.14999847407452621"/>
        <rFont val="Meiryo UI"/>
        <family val="3"/>
        <charset val="128"/>
      </rPr>
      <t>さすがにオテアゲ</t>
    </r>
    <r>
      <rPr>
        <sz val="10"/>
        <color theme="1" tint="0.14999847407452621"/>
        <rFont val="Meiryo UI"/>
        <family val="2"/>
      </rPr>
      <t xml:space="preserve">
　</t>
    </r>
    <r>
      <rPr>
        <b/>
        <sz val="12"/>
        <color theme="1" tint="0.14999847407452621"/>
        <rFont val="Meiryo UI"/>
        <family val="3"/>
        <charset val="128"/>
      </rPr>
      <t>営業時間　10:00～18:00</t>
    </r>
    <r>
      <rPr>
        <sz val="12"/>
        <color theme="1" tint="0.14999847407452621"/>
        <rFont val="Meiryo UI"/>
        <family val="3"/>
        <charset val="128"/>
      </rPr>
      <t xml:space="preserve">(パンが無くなり次第終了となります）
</t>
    </r>
    <r>
      <rPr>
        <b/>
        <sz val="11"/>
        <color rgb="FFFF0000"/>
        <rFont val="Meiryo UI"/>
        <family val="3"/>
        <charset val="128"/>
      </rPr>
      <t>ご予約の最終時間は17:00までです</t>
    </r>
    <r>
      <rPr>
        <b/>
        <sz val="12"/>
        <color theme="1" tint="0.14999847407452621"/>
        <rFont val="Meiryo UI"/>
        <family val="3"/>
        <charset val="128"/>
      </rPr>
      <t xml:space="preserve">
　定休日　水曜日</t>
    </r>
    <rPh sb="0" eb="2">
      <t>コウキュウ</t>
    </rPh>
    <rPh sb="2" eb="3">
      <t>ショク</t>
    </rPh>
    <rPh sb="5" eb="8">
      <t>センモンテン</t>
    </rPh>
    <rPh sb="19" eb="23">
      <t>エイギョウジカン</t>
    </rPh>
    <rPh sb="39" eb="40">
      <t>ナ</t>
    </rPh>
    <rPh sb="43" eb="45">
      <t>シダイ</t>
    </rPh>
    <rPh sb="45" eb="47">
      <t>シュウリョウ</t>
    </rPh>
    <rPh sb="55" eb="57">
      <t>ヨヤク</t>
    </rPh>
    <rPh sb="58" eb="60">
      <t>サイシュウ</t>
    </rPh>
    <rPh sb="60" eb="62">
      <t>ジカン</t>
    </rPh>
    <rPh sb="74" eb="77">
      <t>テイキュウビ</t>
    </rPh>
    <rPh sb="78" eb="81">
      <t>スイヨウビ</t>
    </rPh>
    <phoneticPr fontId="33"/>
  </si>
  <si>
    <t>定休日</t>
    <rPh sb="0" eb="3">
      <t>テイキュウビ</t>
    </rPh>
    <phoneticPr fontId="33"/>
  </si>
  <si>
    <t>れーずん</t>
    <phoneticPr fontId="33"/>
  </si>
  <si>
    <t>ぷれーん</t>
    <phoneticPr fontId="33"/>
  </si>
  <si>
    <t>定休日</t>
    <rPh sb="0" eb="3">
      <t>テイキュウビ</t>
    </rPh>
    <phoneticPr fontId="33"/>
  </si>
  <si>
    <t>ぷれーん</t>
    <phoneticPr fontId="33"/>
  </si>
  <si>
    <t>すももとクリームチーズ</t>
    <phoneticPr fontId="33"/>
  </si>
  <si>
    <t>定休日</t>
    <rPh sb="0" eb="3">
      <t>テイキュウビ</t>
    </rPh>
    <phoneticPr fontId="33"/>
  </si>
  <si>
    <t>れもんクリームチーズ</t>
    <phoneticPr fontId="33"/>
  </si>
  <si>
    <t>ぷれーん</t>
    <phoneticPr fontId="33"/>
  </si>
  <si>
    <t>れーずん</t>
    <phoneticPr fontId="33"/>
  </si>
  <si>
    <t>スウィートポテトあん</t>
    <phoneticPr fontId="33"/>
  </si>
  <si>
    <t>れもんクリームチーズ</t>
    <phoneticPr fontId="33"/>
  </si>
  <si>
    <t>あんバター</t>
    <phoneticPr fontId="33"/>
  </si>
  <si>
    <t>紫芋＆焼き芋あん</t>
    <rPh sb="0" eb="1">
      <t>ムラサキ</t>
    </rPh>
    <rPh sb="1" eb="2">
      <t>イモ</t>
    </rPh>
    <rPh sb="3" eb="4">
      <t>ヤ</t>
    </rPh>
    <rPh sb="5" eb="6">
      <t>イモ</t>
    </rPh>
    <phoneticPr fontId="33"/>
  </si>
  <si>
    <t>KEIマルシェ</t>
    <phoneticPr fontId="33"/>
  </si>
  <si>
    <r>
      <rPr>
        <b/>
        <sz val="20"/>
        <color theme="8"/>
        <rFont val="HGMaruGothicMPRO"/>
        <family val="3"/>
        <charset val="128"/>
      </rPr>
      <t>限 定 商 品 カレンダー</t>
    </r>
    <r>
      <rPr>
        <b/>
        <sz val="11"/>
        <color theme="8"/>
        <rFont val="HGMaruGothicMPRO"/>
        <family val="3"/>
        <charset val="128"/>
      </rPr>
      <t xml:space="preserve">
</t>
    </r>
    <r>
      <rPr>
        <b/>
        <sz val="9"/>
        <rFont val="HGMaruGothicMPRO"/>
        <family val="3"/>
        <charset val="128"/>
      </rPr>
      <t>ぷれーん</t>
    </r>
    <r>
      <rPr>
        <b/>
        <sz val="9"/>
        <color theme="1"/>
        <rFont val="HGMaruGothicMPRO"/>
        <family val="3"/>
        <charset val="128"/>
      </rPr>
      <t>お渡し時間　10：00～
れーずんお渡し時間　12：00～
スウィートポテト・あんバター・紫芋＆焼き芋お渡し時間　11：00～</t>
    </r>
    <r>
      <rPr>
        <b/>
        <sz val="10"/>
        <color theme="1"/>
        <rFont val="HGMaruGothicMPRO"/>
        <family val="3"/>
        <charset val="128"/>
      </rPr>
      <t xml:space="preserve">
レモンクリームチーズお渡し時間　12：00～
</t>
    </r>
    <r>
      <rPr>
        <b/>
        <sz val="11"/>
        <color theme="1"/>
        <rFont val="HGMaruGothicMPRO"/>
        <family val="3"/>
        <charset val="128"/>
      </rPr>
      <t>※</t>
    </r>
    <r>
      <rPr>
        <b/>
        <sz val="11"/>
        <color rgb="FF0070C0"/>
        <rFont val="HGMaruGothicMPRO"/>
        <family val="3"/>
        <charset val="128"/>
      </rPr>
      <t>限定商品</t>
    </r>
    <r>
      <rPr>
        <b/>
        <sz val="11"/>
        <color theme="1"/>
        <rFont val="HGMaruGothicMPRO"/>
        <family val="3"/>
        <charset val="128"/>
      </rPr>
      <t xml:space="preserve">は、webからのご予約は承れません。店頭または
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0" eb="1">
      <t>キリ</t>
    </rPh>
    <rPh sb="2" eb="3">
      <t>サダム</t>
    </rPh>
    <rPh sb="4" eb="5">
      <t>ショウ</t>
    </rPh>
    <rPh sb="6" eb="7">
      <t>ヒン</t>
    </rPh>
    <rPh sb="19" eb="20">
      <t>ワタ</t>
    </rPh>
    <rPh sb="21" eb="23">
      <t>ジカン</t>
    </rPh>
    <rPh sb="36" eb="37">
      <t>ワタ</t>
    </rPh>
    <rPh sb="38" eb="40">
      <t>ジカン</t>
    </rPh>
    <rPh sb="63" eb="65">
      <t>ムラサキイモ</t>
    </rPh>
    <rPh sb="66" eb="67">
      <t>ヤ</t>
    </rPh>
    <rPh sb="68" eb="69">
      <t>イモ</t>
    </rPh>
    <rPh sb="70" eb="71">
      <t>ワタ</t>
    </rPh>
    <rPh sb="72" eb="74">
      <t>ジカン</t>
    </rPh>
    <rPh sb="93" eb="94">
      <t>ワタ</t>
    </rPh>
    <rPh sb="95" eb="97">
      <t>ジカン</t>
    </rPh>
    <rPh sb="106" eb="110">
      <t>ゲンテイショウヒン</t>
    </rPh>
    <rPh sb="119" eb="121">
      <t>ヨヤク</t>
    </rPh>
    <rPh sb="122" eb="123">
      <t>ウケタマワ</t>
    </rPh>
    <rPh sb="128" eb="130">
      <t>テントウ</t>
    </rPh>
    <rPh sb="136" eb="138">
      <t>デンワ</t>
    </rPh>
    <rPh sb="155" eb="157">
      <t>ヨヤク</t>
    </rPh>
    <rPh sb="158" eb="159">
      <t>ネガ</t>
    </rPh>
    <phoneticPr fontId="33"/>
  </si>
  <si>
    <t>ぷれーん</t>
    <phoneticPr fontId="33"/>
  </si>
  <si>
    <t>カカオ</t>
    <phoneticPr fontId="33"/>
  </si>
  <si>
    <t>和栗あん</t>
    <rPh sb="0" eb="2">
      <t>ワグリ</t>
    </rPh>
    <phoneticPr fontId="33"/>
  </si>
  <si>
    <t>れーずん</t>
    <phoneticPr fontId="33"/>
  </si>
  <si>
    <t>ダイヤトータルフェア</t>
    <phoneticPr fontId="33"/>
  </si>
  <si>
    <t>すももとクリームチーズ</t>
    <phoneticPr fontId="33"/>
  </si>
  <si>
    <t>ゆずホワイト</t>
    <phoneticPr fontId="33"/>
  </si>
  <si>
    <t>KEI秋祭り</t>
    <rPh sb="3" eb="5">
      <t>アキマツ</t>
    </rPh>
    <phoneticPr fontId="33"/>
  </si>
  <si>
    <r>
      <rPr>
        <b/>
        <sz val="20"/>
        <color theme="8"/>
        <rFont val="HGMaruGothicMPRO"/>
        <family val="3"/>
        <charset val="128"/>
      </rPr>
      <t>限 定 商 品 カレンダー</t>
    </r>
    <r>
      <rPr>
        <b/>
        <sz val="11"/>
        <color theme="8"/>
        <rFont val="HGMaruGothicMPRO"/>
        <family val="3"/>
        <charset val="128"/>
      </rPr>
      <t xml:space="preserve">
</t>
    </r>
    <r>
      <rPr>
        <b/>
        <sz val="9"/>
        <rFont val="HGMaruGothicMPRO"/>
        <family val="3"/>
        <charset val="128"/>
      </rPr>
      <t>ぷれーん</t>
    </r>
    <r>
      <rPr>
        <b/>
        <sz val="9"/>
        <color theme="1"/>
        <rFont val="HGMaruGothicMPRO"/>
        <family val="3"/>
        <charset val="128"/>
      </rPr>
      <t>お渡し時間　10：00～
れーずんお渡し時間　12：00～
カカオ・和栗あんお渡し時間　11：00～</t>
    </r>
    <r>
      <rPr>
        <b/>
        <sz val="10"/>
        <color theme="1"/>
        <rFont val="HGMaruGothicMPRO"/>
        <family val="3"/>
        <charset val="128"/>
      </rPr>
      <t xml:space="preserve">
</t>
    </r>
    <r>
      <rPr>
        <b/>
        <sz val="9"/>
        <color theme="1"/>
        <rFont val="HGMaruGothicMPRO"/>
        <family val="3"/>
        <charset val="128"/>
      </rPr>
      <t>すももとクリームチーズ・ゆずホワイト</t>
    </r>
    <r>
      <rPr>
        <b/>
        <sz val="10"/>
        <color theme="1"/>
        <rFont val="HGMaruGothicMPRO"/>
        <family val="3"/>
        <charset val="128"/>
      </rPr>
      <t xml:space="preserve">お渡し時間　12：00～
</t>
    </r>
    <r>
      <rPr>
        <b/>
        <sz val="11"/>
        <color theme="1"/>
        <rFont val="HGMaruGothicMPRO"/>
        <family val="3"/>
        <charset val="128"/>
      </rPr>
      <t>※</t>
    </r>
    <r>
      <rPr>
        <b/>
        <sz val="11"/>
        <color rgb="FF0070C0"/>
        <rFont val="HGMaruGothicMPRO"/>
        <family val="3"/>
        <charset val="128"/>
      </rPr>
      <t>限定商品</t>
    </r>
    <r>
      <rPr>
        <b/>
        <sz val="11"/>
        <color theme="1"/>
        <rFont val="HGMaruGothicMPRO"/>
        <family val="3"/>
        <charset val="128"/>
      </rPr>
      <t xml:space="preserve">は、webからのご予約は承れません。店頭または
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0" eb="1">
      <t>キリ</t>
    </rPh>
    <rPh sb="2" eb="3">
      <t>サダム</t>
    </rPh>
    <rPh sb="4" eb="5">
      <t>ショウ</t>
    </rPh>
    <rPh sb="6" eb="7">
      <t>ヒン</t>
    </rPh>
    <rPh sb="19" eb="20">
      <t>ワタ</t>
    </rPh>
    <rPh sb="21" eb="23">
      <t>ジカン</t>
    </rPh>
    <rPh sb="36" eb="37">
      <t>ワタ</t>
    </rPh>
    <rPh sb="38" eb="40">
      <t>ジカン</t>
    </rPh>
    <rPh sb="52" eb="54">
      <t>ワグリ</t>
    </rPh>
    <rPh sb="57" eb="58">
      <t>ワタ</t>
    </rPh>
    <rPh sb="59" eb="61">
      <t>ジカン</t>
    </rPh>
    <rPh sb="88" eb="89">
      <t>ワタ</t>
    </rPh>
    <rPh sb="90" eb="92">
      <t>ジカン</t>
    </rPh>
    <rPh sb="101" eb="105">
      <t>ゲンテイショウヒン</t>
    </rPh>
    <rPh sb="114" eb="116">
      <t>ヨヤク</t>
    </rPh>
    <rPh sb="117" eb="118">
      <t>ウケタマワ</t>
    </rPh>
    <rPh sb="123" eb="125">
      <t>テントウ</t>
    </rPh>
    <rPh sb="131" eb="133">
      <t>デンワ</t>
    </rPh>
    <rPh sb="150" eb="152">
      <t>ヨヤク</t>
    </rPh>
    <rPh sb="153" eb="154">
      <t>ネガ</t>
    </rPh>
    <phoneticPr fontId="33"/>
  </si>
  <si>
    <t>ぷれーん</t>
    <phoneticPr fontId="33"/>
  </si>
  <si>
    <t>れーずん</t>
    <phoneticPr fontId="33"/>
  </si>
  <si>
    <t>カカオクランベリー</t>
    <phoneticPr fontId="33"/>
  </si>
  <si>
    <t>カカオ</t>
    <phoneticPr fontId="33"/>
  </si>
  <si>
    <t>催事：能登川</t>
    <rPh sb="0" eb="2">
      <t>サイジ</t>
    </rPh>
    <rPh sb="3" eb="6">
      <t>ノトガワ</t>
    </rPh>
    <phoneticPr fontId="33"/>
  </si>
  <si>
    <t>催事：ブルーメの丘</t>
    <rPh sb="0" eb="2">
      <t>サイジ</t>
    </rPh>
    <rPh sb="8" eb="9">
      <t>オカ</t>
    </rPh>
    <phoneticPr fontId="33"/>
  </si>
  <si>
    <t>シュガーバター</t>
    <phoneticPr fontId="33"/>
  </si>
  <si>
    <t>りんごあんと角切りりんご</t>
    <rPh sb="6" eb="8">
      <t>カクギ</t>
    </rPh>
    <phoneticPr fontId="33"/>
  </si>
  <si>
    <t>催事：もりやまいち</t>
    <rPh sb="0" eb="2">
      <t>サイジ</t>
    </rPh>
    <phoneticPr fontId="33"/>
  </si>
  <si>
    <r>
      <rPr>
        <sz val="14"/>
        <color theme="1" tint="0.14999847407452621"/>
        <rFont val="Meiryo UI"/>
        <family val="3"/>
        <charset val="128"/>
      </rPr>
      <t xml:space="preserve">        高級食パン専門店</t>
    </r>
    <r>
      <rPr>
        <sz val="18"/>
        <color theme="1" tint="0.14999847407452621"/>
        <rFont val="Meiryo UI"/>
        <family val="3"/>
        <charset val="128"/>
      </rPr>
      <t>　</t>
    </r>
    <r>
      <rPr>
        <b/>
        <sz val="20"/>
        <color theme="1" tint="0.14999847407452621"/>
        <rFont val="Meiryo UI"/>
        <family val="3"/>
        <charset val="128"/>
      </rPr>
      <t>さすがにオテアゲ</t>
    </r>
    <r>
      <rPr>
        <sz val="10"/>
        <color theme="1" tint="0.14999847407452621"/>
        <rFont val="Meiryo UI"/>
        <family val="2"/>
      </rPr>
      <t xml:space="preserve">
　 </t>
    </r>
    <r>
      <rPr>
        <b/>
        <sz val="12"/>
        <color theme="1" tint="0.14999847407452621"/>
        <rFont val="Meiryo UI"/>
        <family val="3"/>
        <charset val="128"/>
      </rPr>
      <t>営業時間　10:00～18:00</t>
    </r>
    <r>
      <rPr>
        <sz val="12"/>
        <color theme="1" tint="0.14999847407452621"/>
        <rFont val="Meiryo UI"/>
        <family val="3"/>
        <charset val="128"/>
      </rPr>
      <t xml:space="preserve">(パンが無くなり次第終了となります）
</t>
    </r>
    <r>
      <rPr>
        <b/>
        <sz val="12"/>
        <color rgb="FFFF0000"/>
        <rFont val="Meiryo UI"/>
        <family val="3"/>
        <charset val="128"/>
      </rPr>
      <t>　　　　　　　　　　ご予約の最終時間は17:00までです</t>
    </r>
    <r>
      <rPr>
        <b/>
        <sz val="12"/>
        <color theme="1" tint="0.14999847407452621"/>
        <rFont val="Meiryo UI"/>
        <family val="3"/>
        <charset val="128"/>
      </rPr>
      <t xml:space="preserve">
　                         定休日　水曜日</t>
    </r>
    <rPh sb="8" eb="10">
      <t>コウキュウ</t>
    </rPh>
    <rPh sb="10" eb="11">
      <t>ショク</t>
    </rPh>
    <rPh sb="13" eb="16">
      <t>センモンテン</t>
    </rPh>
    <rPh sb="28" eb="32">
      <t>エイギョウジカン</t>
    </rPh>
    <rPh sb="48" eb="49">
      <t>ナ</t>
    </rPh>
    <rPh sb="52" eb="54">
      <t>シダイ</t>
    </rPh>
    <rPh sb="54" eb="56">
      <t>シュウリョウ</t>
    </rPh>
    <rPh sb="74" eb="76">
      <t>ヨヤク</t>
    </rPh>
    <rPh sb="77" eb="81">
      <t>サイシュウジカン</t>
    </rPh>
    <rPh sb="118" eb="121">
      <t>テイキュウビ</t>
    </rPh>
    <rPh sb="122" eb="125">
      <t>スイヨウビ</t>
    </rPh>
    <phoneticPr fontId="33"/>
  </si>
  <si>
    <t>年始休業</t>
    <rPh sb="0" eb="2">
      <t>ネンシ</t>
    </rPh>
    <rPh sb="2" eb="4">
      <t>キュウギョウ</t>
    </rPh>
    <phoneticPr fontId="33"/>
  </si>
  <si>
    <t>11：00オープン</t>
    <phoneticPr fontId="33"/>
  </si>
  <si>
    <t>12：00まで</t>
    <phoneticPr fontId="33"/>
  </si>
  <si>
    <r>
      <rPr>
        <b/>
        <sz val="20"/>
        <color theme="8"/>
        <rFont val="HGMaruGothicMPRO"/>
        <family val="3"/>
        <charset val="128"/>
      </rPr>
      <t>　限 定 商 品 カレンダー</t>
    </r>
    <r>
      <rPr>
        <b/>
        <sz val="11"/>
        <color theme="8"/>
        <rFont val="HGMaruGothicMPRO"/>
        <family val="3"/>
        <charset val="128"/>
      </rPr>
      <t xml:space="preserve">
</t>
    </r>
    <r>
      <rPr>
        <b/>
        <sz val="10"/>
        <rFont val="HGMaruGothicMPRO"/>
        <family val="3"/>
        <charset val="128"/>
      </rPr>
      <t>　　ぷれーんお渡し時間　10:00～
　　カカオ・りんごあんお渡し時間　11:00～
　　れーずん・シュガーバターお渡し時間　12:00～</t>
    </r>
    <r>
      <rPr>
        <b/>
        <sz val="10"/>
        <color theme="1"/>
        <rFont val="HGMaruGothicMPRO"/>
        <family val="3"/>
        <charset val="128"/>
      </rPr>
      <t xml:space="preserve">
　　カカオクランベリーお渡し時間　13:00～
</t>
    </r>
    <r>
      <rPr>
        <b/>
        <sz val="11"/>
        <color theme="1"/>
        <rFont val="HGMaruGothicMPRO"/>
        <family val="3"/>
        <charset val="128"/>
      </rPr>
      <t>　　</t>
    </r>
    <r>
      <rPr>
        <b/>
        <sz val="10"/>
        <color theme="1"/>
        <rFont val="HGMaruGothicMPRO"/>
        <family val="3"/>
        <charset val="128"/>
      </rPr>
      <t>※</t>
    </r>
    <r>
      <rPr>
        <b/>
        <sz val="10"/>
        <color rgb="FF0070C0"/>
        <rFont val="HGMaruGothicMPRO"/>
        <family val="3"/>
        <charset val="128"/>
      </rPr>
      <t>限定商品</t>
    </r>
    <r>
      <rPr>
        <b/>
        <sz val="10"/>
        <color theme="1"/>
        <rFont val="HGMaruGothicMPRO"/>
        <family val="3"/>
        <charset val="128"/>
      </rPr>
      <t xml:space="preserve">は、webからのご予約は承れません。店頭または
　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22" eb="23">
      <t>ワタ</t>
    </rPh>
    <rPh sb="24" eb="26">
      <t>ジカン</t>
    </rPh>
    <rPh sb="46" eb="47">
      <t>ワタ</t>
    </rPh>
    <rPh sb="48" eb="50">
      <t>ジカン</t>
    </rPh>
    <rPh sb="73" eb="74">
      <t>ワタ</t>
    </rPh>
    <rPh sb="75" eb="77">
      <t>ジカン</t>
    </rPh>
    <rPh sb="97" eb="98">
      <t>ワタ</t>
    </rPh>
    <rPh sb="99" eb="101">
      <t>ジカン</t>
    </rPh>
    <rPh sb="112" eb="116">
      <t>ゲンテイショウヒン</t>
    </rPh>
    <rPh sb="125" eb="127">
      <t>ヨヤク</t>
    </rPh>
    <rPh sb="128" eb="129">
      <t>ウケタマワ</t>
    </rPh>
    <rPh sb="134" eb="136">
      <t>テントウ</t>
    </rPh>
    <rPh sb="143" eb="145">
      <t>デンワ</t>
    </rPh>
    <rPh sb="162" eb="164">
      <t>ヨヤク</t>
    </rPh>
    <rPh sb="165" eb="166">
      <t>ネガ</t>
    </rPh>
    <phoneticPr fontId="33"/>
  </si>
  <si>
    <t>12:00から営業</t>
    <rPh sb="7" eb="9">
      <t>ｴｲｷﾞｮｳ</t>
    </rPh>
    <phoneticPr fontId="1" type="noConversion"/>
  </si>
  <si>
    <t>ぷれーん</t>
    <phoneticPr fontId="1" type="noConversion"/>
  </si>
  <si>
    <t>黒豆</t>
    <rPh sb="0" eb="2">
      <t>ｸﾛﾏﾒ</t>
    </rPh>
    <phoneticPr fontId="1" type="noConversion"/>
  </si>
  <si>
    <t>カカオ</t>
    <phoneticPr fontId="1" type="noConversion"/>
  </si>
  <si>
    <t>ゆずホワイト</t>
    <phoneticPr fontId="1" type="noConversion"/>
  </si>
  <si>
    <t>明太マヨ</t>
    <rPh sb="0" eb="2">
      <t>ﾒﾝﾀｲ</t>
    </rPh>
    <phoneticPr fontId="1" type="noConversion"/>
  </si>
  <si>
    <t>催事：豊国スタンド</t>
    <rPh sb="0" eb="2">
      <t>ｻｲｼﾞ</t>
    </rPh>
    <rPh sb="3" eb="5">
      <t>ﾄﾖｸﾆ</t>
    </rPh>
    <phoneticPr fontId="1" type="noConversion"/>
  </si>
  <si>
    <t>催事：協和燃商</t>
    <rPh sb="0" eb="2">
      <t>ｻｲｼﾞ</t>
    </rPh>
    <rPh sb="3" eb="5">
      <t>ｷｮｳﾜ</t>
    </rPh>
    <rPh sb="5" eb="7">
      <t>ﾈﾝｼｮｳ</t>
    </rPh>
    <phoneticPr fontId="1" type="noConversion"/>
  </si>
  <si>
    <r>
      <rPr>
        <b/>
        <sz val="20"/>
        <color theme="8"/>
        <rFont val="HGMaruGothicMPRO"/>
        <family val="3"/>
        <charset val="128"/>
      </rPr>
      <t>限 定 商 品 カレンダー</t>
    </r>
    <r>
      <rPr>
        <b/>
        <sz val="11"/>
        <color theme="8"/>
        <rFont val="HGMaruGothicMPRO"/>
        <family val="3"/>
        <charset val="128"/>
      </rPr>
      <t xml:space="preserve">
</t>
    </r>
    <r>
      <rPr>
        <b/>
        <sz val="10"/>
        <rFont val="HGMaruGothicMPRO"/>
        <family val="3"/>
        <charset val="128"/>
      </rPr>
      <t>　　ぷ れ ー ん　　　　　</t>
    </r>
    <r>
      <rPr>
        <b/>
        <sz val="10"/>
        <color theme="1"/>
        <rFont val="HGMaruGothicMPRO"/>
        <family val="3"/>
        <charset val="128"/>
      </rPr>
      <t xml:space="preserve">お渡し時間　10：00～
 カカオ ・ 明太マヨ　　　お渡し時間　11：00～
れーずん・ゆずホワイト　お渡し時間　12：00～
　　黒　　　豆　　　　　お渡し時間　13：00～
</t>
    </r>
    <r>
      <rPr>
        <b/>
        <sz val="11"/>
        <color theme="1"/>
        <rFont val="HGMaruGothicMPRO"/>
        <family val="3"/>
        <charset val="128"/>
      </rPr>
      <t>※</t>
    </r>
    <r>
      <rPr>
        <b/>
        <sz val="11"/>
        <color rgb="FF0070C0"/>
        <rFont val="HGMaruGothicMPRO"/>
        <family val="3"/>
        <charset val="128"/>
      </rPr>
      <t>限定商品</t>
    </r>
    <r>
      <rPr>
        <b/>
        <sz val="11"/>
        <color theme="1"/>
        <rFont val="HGMaruGothicMPRO"/>
        <family val="3"/>
        <charset val="128"/>
      </rPr>
      <t xml:space="preserve">は、webからのご予約は承れません。店頭または
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0" eb="1">
      <t>キリ</t>
    </rPh>
    <rPh sb="2" eb="3">
      <t>サダム</t>
    </rPh>
    <rPh sb="4" eb="5">
      <t>ショウ</t>
    </rPh>
    <rPh sb="6" eb="7">
      <t>ヒン</t>
    </rPh>
    <rPh sb="29" eb="30">
      <t>ワタ</t>
    </rPh>
    <rPh sb="31" eb="33">
      <t>ジカン</t>
    </rPh>
    <rPh sb="110" eb="111">
      <t>ワタ</t>
    </rPh>
    <rPh sb="112" eb="114">
      <t>ジカン</t>
    </rPh>
    <rPh sb="143" eb="145">
      <t>クロマメ</t>
    </rPh>
    <rPh sb="146" eb="147">
      <t>ワタ</t>
    </rPh>
    <rPh sb="148" eb="150">
      <t>ジカン</t>
    </rPh>
    <rPh sb="159" eb="163">
      <t>ゲンテイショウヒン</t>
    </rPh>
    <rPh sb="172" eb="174">
      <t>ヨヤク</t>
    </rPh>
    <rPh sb="175" eb="176">
      <t>ウケタマワテントウデンワヨヤクネガ</t>
    </rPh>
    <phoneticPr fontId="33"/>
  </si>
  <si>
    <t>すももとクリームチーズ</t>
    <phoneticPr fontId="33"/>
  </si>
  <si>
    <t>カカオチョコ</t>
    <phoneticPr fontId="1" type="noConversion"/>
  </si>
  <si>
    <t>シナモンロール</t>
    <phoneticPr fontId="1" type="noConversion"/>
  </si>
  <si>
    <t>催事：湖南スタンド</t>
    <rPh sb="0" eb="2">
      <t>サイジ</t>
    </rPh>
    <rPh sb="3" eb="5">
      <t>コナン</t>
    </rPh>
    <phoneticPr fontId="33"/>
  </si>
  <si>
    <t>催事：モリーブ</t>
    <rPh sb="0" eb="2">
      <t>サイジ</t>
    </rPh>
    <phoneticPr fontId="33"/>
  </si>
  <si>
    <r>
      <rPr>
        <b/>
        <sz val="20"/>
        <color theme="8"/>
        <rFont val="HGMaruGothicMPRO"/>
        <family val="3"/>
        <charset val="128"/>
      </rPr>
      <t>限 定 商 品 カレンダー</t>
    </r>
    <r>
      <rPr>
        <b/>
        <sz val="11"/>
        <color theme="8"/>
        <rFont val="HGMaruGothicMPRO"/>
        <family val="3"/>
        <charset val="128"/>
      </rPr>
      <t xml:space="preserve">
</t>
    </r>
    <r>
      <rPr>
        <b/>
        <sz val="10"/>
        <rFont val="HGMaruGothicMPRO"/>
        <family val="3"/>
        <charset val="128"/>
      </rPr>
      <t>　　　　ぷ れ ー ん　　　　　</t>
    </r>
    <r>
      <rPr>
        <b/>
        <sz val="10"/>
        <color theme="1"/>
        <rFont val="HGMaruGothicMPRO"/>
        <family val="3"/>
        <charset val="128"/>
      </rPr>
      <t xml:space="preserve">お渡し時間　10：00～
カカオ・カカオクルミチョコ　お渡し時間　11：00～
れーずん・すももとクリームチーズ・シナモンロール
　　　　　　　　　　　　　　お渡し時間　 12：00～
</t>
    </r>
    <r>
      <rPr>
        <b/>
        <sz val="11"/>
        <color theme="1"/>
        <rFont val="HGMaruGothicMPRO"/>
        <family val="3"/>
        <charset val="128"/>
      </rPr>
      <t>※</t>
    </r>
    <r>
      <rPr>
        <b/>
        <sz val="11"/>
        <color rgb="FF0070C0"/>
        <rFont val="HGMaruGothicMPRO"/>
        <family val="3"/>
        <charset val="128"/>
      </rPr>
      <t>限定商品</t>
    </r>
    <r>
      <rPr>
        <b/>
        <sz val="11"/>
        <color theme="1"/>
        <rFont val="HGMaruGothicMPRO"/>
        <family val="3"/>
        <charset val="128"/>
      </rPr>
      <t xml:space="preserve">は、webからのご予約は承れません。店頭または
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0" eb="1">
      <t>キリ</t>
    </rPh>
    <rPh sb="2" eb="3">
      <t>サダム</t>
    </rPh>
    <rPh sb="4" eb="5">
      <t>ショウ</t>
    </rPh>
    <rPh sb="6" eb="7">
      <t>ヒン</t>
    </rPh>
    <rPh sb="31" eb="32">
      <t>ワタ</t>
    </rPh>
    <rPh sb="33" eb="35">
      <t>ジカン</t>
    </rPh>
    <rPh sb="114" eb="115">
      <t>ワタ</t>
    </rPh>
    <rPh sb="148" eb="150">
      <t>クロマメ</t>
    </rPh>
    <rPh sb="151" eb="152">
      <t>ワタ</t>
    </rPh>
    <rPh sb="153" eb="155">
      <t>ジカン</t>
    </rPh>
    <rPh sb="164" eb="168">
      <t>ゲンテイショウヒン</t>
    </rPh>
    <rPh sb="177" eb="179">
      <t>ヨヤク</t>
    </rPh>
    <rPh sb="180" eb="181">
      <t>ウケタマワテントウデンワヨヤクネガ</t>
    </rPh>
    <phoneticPr fontId="33"/>
  </si>
  <si>
    <t>カカオクルミチョコ</t>
    <phoneticPr fontId="1" type="noConversion"/>
  </si>
  <si>
    <t>ぷれーん</t>
    <phoneticPr fontId="33"/>
  </si>
  <si>
    <t>さくらあん</t>
    <phoneticPr fontId="33"/>
  </si>
  <si>
    <t>黒糖クルミ</t>
    <rPh sb="0" eb="2">
      <t>コクトウ</t>
    </rPh>
    <phoneticPr fontId="33"/>
  </si>
  <si>
    <t>カカオホワイト</t>
    <phoneticPr fontId="33"/>
  </si>
  <si>
    <t>桜もち</t>
    <rPh sb="0" eb="1">
      <t>サクラ</t>
    </rPh>
    <phoneticPr fontId="33"/>
  </si>
  <si>
    <r>
      <rPr>
        <b/>
        <sz val="20"/>
        <color theme="8"/>
        <rFont val="HGMaruGothicMPRO"/>
        <family val="3"/>
        <charset val="128"/>
      </rPr>
      <t>限 定 商 品 カレンダー</t>
    </r>
    <r>
      <rPr>
        <b/>
        <sz val="11"/>
        <color theme="8"/>
        <rFont val="HGMaruGothicMPRO"/>
        <family val="3"/>
        <charset val="128"/>
      </rPr>
      <t xml:space="preserve">
</t>
    </r>
    <r>
      <rPr>
        <b/>
        <sz val="10"/>
        <rFont val="HGMaruGothicMPRO"/>
        <family val="3"/>
        <charset val="128"/>
      </rPr>
      <t>ぷ れ ー ん　　　　</t>
    </r>
    <r>
      <rPr>
        <b/>
        <sz val="10"/>
        <color theme="1"/>
        <rFont val="HGMaruGothicMPRO"/>
        <family val="3"/>
        <charset val="128"/>
      </rPr>
      <t xml:space="preserve">お渡し時間　10：00～
黒糖クルミ・さくらあん・カカオホワイト
　　　　　　　　　お渡し時間　 11：00～
れーずん・桜もち　お渡し時間　 12：00～
</t>
    </r>
    <r>
      <rPr>
        <b/>
        <sz val="11"/>
        <color theme="1"/>
        <rFont val="HGMaruGothicMPRO"/>
        <family val="3"/>
        <charset val="128"/>
      </rPr>
      <t>※</t>
    </r>
    <r>
      <rPr>
        <b/>
        <sz val="11"/>
        <color rgb="FF0070C0"/>
        <rFont val="HGMaruGothicMPRO"/>
        <family val="3"/>
        <charset val="128"/>
      </rPr>
      <t>限定商品</t>
    </r>
    <r>
      <rPr>
        <b/>
        <sz val="11"/>
        <color theme="1"/>
        <rFont val="HGMaruGothicMPRO"/>
        <family val="3"/>
        <charset val="128"/>
      </rPr>
      <t xml:space="preserve">は、webからのご予約は承れません。店頭または
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0" eb="1">
      <t>キリ</t>
    </rPh>
    <rPh sb="2" eb="3">
      <t>サダム</t>
    </rPh>
    <rPh sb="4" eb="5">
      <t>ショウ</t>
    </rPh>
    <rPh sb="6" eb="7">
      <t>ヒン</t>
    </rPh>
    <rPh sb="26" eb="27">
      <t>ワタ</t>
    </rPh>
    <rPh sb="28" eb="30">
      <t>ジカン</t>
    </rPh>
    <rPh sb="38" eb="40">
      <t>コクトウ</t>
    </rPh>
    <rPh sb="86" eb="87">
      <t>サクラ</t>
    </rPh>
    <rPh sb="95" eb="96">
      <t>ワタ</t>
    </rPh>
    <rPh sb="129" eb="131">
      <t>クロマメ</t>
    </rPh>
    <rPh sb="132" eb="133">
      <t>ワタ</t>
    </rPh>
    <rPh sb="134" eb="136">
      <t>ジカン</t>
    </rPh>
    <rPh sb="145" eb="149">
      <t>ゲンテイショウヒン</t>
    </rPh>
    <rPh sb="158" eb="160">
      <t>ヨヤク</t>
    </rPh>
    <rPh sb="161" eb="162">
      <t>ウケタマワテントウデンワヨヤクネガ</t>
    </rPh>
    <phoneticPr fontId="33"/>
  </si>
  <si>
    <t>催事：湖南スタンド</t>
    <rPh sb="0" eb="2">
      <t>サイジ</t>
    </rPh>
    <rPh sb="3" eb="5">
      <t>コナン</t>
    </rPh>
    <phoneticPr fontId="33"/>
  </si>
  <si>
    <t>催事：近鉄</t>
    <rPh sb="0" eb="2">
      <t>サイジ</t>
    </rPh>
    <rPh sb="3" eb="5">
      <t>キンテツ</t>
    </rPh>
    <phoneticPr fontId="33"/>
  </si>
  <si>
    <t>催事：協和燃商</t>
    <rPh sb="0" eb="2">
      <t>サイジ</t>
    </rPh>
    <rPh sb="3" eb="7">
      <t>キョウワネンショウ</t>
    </rPh>
    <phoneticPr fontId="33"/>
  </si>
  <si>
    <t>催事：KEIマルシェ</t>
    <rPh sb="0" eb="2">
      <t>サイジ</t>
    </rPh>
    <phoneticPr fontId="33"/>
  </si>
  <si>
    <t>ぷれーん</t>
    <phoneticPr fontId="33"/>
  </si>
  <si>
    <t>抹茶さくらあん</t>
    <rPh sb="0" eb="2">
      <t>マッチャ</t>
    </rPh>
    <phoneticPr fontId="33"/>
  </si>
  <si>
    <t>シナモンロール</t>
    <phoneticPr fontId="33"/>
  </si>
  <si>
    <t>抹茶あん</t>
    <rPh sb="0" eb="2">
      <t>マッチャ</t>
    </rPh>
    <phoneticPr fontId="33"/>
  </si>
  <si>
    <t>抹茶ホワイト</t>
    <rPh sb="0" eb="2">
      <t>マッチャ</t>
    </rPh>
    <phoneticPr fontId="33"/>
  </si>
  <si>
    <t>催事：KEI春祭り</t>
    <rPh sb="0" eb="2">
      <t>サイジ</t>
    </rPh>
    <rPh sb="6" eb="8">
      <t>ハルマツ</t>
    </rPh>
    <phoneticPr fontId="33"/>
  </si>
  <si>
    <t>催事：立命館中・高</t>
    <rPh sb="0" eb="2">
      <t>サイジ</t>
    </rPh>
    <rPh sb="3" eb="6">
      <t>リツメイカン</t>
    </rPh>
    <rPh sb="6" eb="7">
      <t>チュウ</t>
    </rPh>
    <rPh sb="8" eb="9">
      <t>コウ</t>
    </rPh>
    <phoneticPr fontId="33"/>
  </si>
  <si>
    <r>
      <rPr>
        <b/>
        <sz val="20"/>
        <color theme="8"/>
        <rFont val="HGMaruGothicMPRO"/>
        <family val="3"/>
        <charset val="128"/>
      </rPr>
      <t>限 定 商 品 カレンダー</t>
    </r>
    <r>
      <rPr>
        <b/>
        <sz val="11"/>
        <color theme="8"/>
        <rFont val="HGMaruGothicMPRO"/>
        <family val="3"/>
        <charset val="128"/>
      </rPr>
      <t xml:space="preserve">
</t>
    </r>
    <r>
      <rPr>
        <b/>
        <sz val="10"/>
        <rFont val="HGMaruGothicMPRO"/>
        <family val="3"/>
        <charset val="128"/>
      </rPr>
      <t>　　　ぷれーん　　　　　　　　　</t>
    </r>
    <r>
      <rPr>
        <b/>
        <sz val="10"/>
        <color theme="1"/>
        <rFont val="HGMaruGothicMPRO"/>
        <family val="3"/>
        <charset val="128"/>
      </rPr>
      <t xml:space="preserve">お渡し時間10：00～
　　　抹茶さくらあん・抹茶あん・抹茶ホワイト　　
　　　　　　　　　　　　　　　　お渡し時間11:00～
　　　れーずん・シナモンロール　お渡し時間12：00～
</t>
    </r>
    <r>
      <rPr>
        <b/>
        <sz val="11"/>
        <color theme="1"/>
        <rFont val="HGMaruGothicMPRO"/>
        <family val="3"/>
        <charset val="128"/>
      </rPr>
      <t>※</t>
    </r>
    <r>
      <rPr>
        <b/>
        <sz val="11"/>
        <color rgb="FF0070C0"/>
        <rFont val="HGMaruGothicMPRO"/>
        <family val="3"/>
        <charset val="128"/>
      </rPr>
      <t>限定商品</t>
    </r>
    <r>
      <rPr>
        <b/>
        <sz val="11"/>
        <color theme="1"/>
        <rFont val="HGMaruGothicMPRO"/>
        <family val="3"/>
        <charset val="128"/>
      </rPr>
      <t xml:space="preserve">はwebからのご予約は承れません。店頭または
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0" eb="1">
      <t>キリ</t>
    </rPh>
    <rPh sb="2" eb="3">
      <t>サダム</t>
    </rPh>
    <rPh sb="4" eb="5">
      <t>ショウ</t>
    </rPh>
    <rPh sb="6" eb="7">
      <t>ヒン</t>
    </rPh>
    <rPh sb="31" eb="32">
      <t>ワタ</t>
    </rPh>
    <rPh sb="33" eb="35">
      <t>ジカン</t>
    </rPh>
    <rPh sb="45" eb="47">
      <t>マッチャ</t>
    </rPh>
    <rPh sb="53" eb="55">
      <t>マッチャ</t>
    </rPh>
    <rPh sb="58" eb="60">
      <t>マッチャ</t>
    </rPh>
    <rPh sb="84" eb="85">
      <t>ワタ</t>
    </rPh>
    <rPh sb="86" eb="88">
      <t>ジカン</t>
    </rPh>
    <rPh sb="112" eb="113">
      <t>ワタ</t>
    </rPh>
    <rPh sb="114" eb="116">
      <t>ジカン</t>
    </rPh>
    <rPh sb="124" eb="128">
      <t>ゲンテイショウヒン</t>
    </rPh>
    <rPh sb="136" eb="138">
      <t>ヨヤク</t>
    </rPh>
    <rPh sb="139" eb="140">
      <t>ウケタマワ</t>
    </rPh>
    <rPh sb="145" eb="147">
      <t>テントウ</t>
    </rPh>
    <rPh sb="153" eb="155">
      <t>デンワ</t>
    </rPh>
    <rPh sb="172" eb="174">
      <t>ヨヤク</t>
    </rPh>
    <rPh sb="175" eb="176">
      <t>ネガ</t>
    </rPh>
    <phoneticPr fontId="33"/>
  </si>
  <si>
    <t>催事：近鉄近江路</t>
    <rPh sb="0" eb="2">
      <t>サイジ</t>
    </rPh>
    <rPh sb="3" eb="5">
      <t>キンテツ</t>
    </rPh>
    <rPh sb="5" eb="8">
      <t>オウミジ</t>
    </rPh>
    <phoneticPr fontId="33"/>
  </si>
  <si>
    <t>催事：守山市運動公園</t>
    <rPh sb="0" eb="2">
      <t>サイジ</t>
    </rPh>
    <rPh sb="3" eb="5">
      <t>モリヤマ</t>
    </rPh>
    <rPh sb="5" eb="6">
      <t>シ</t>
    </rPh>
    <rPh sb="6" eb="10">
      <t>ウンドウコウエン</t>
    </rPh>
    <phoneticPr fontId="33"/>
  </si>
  <si>
    <t>催事：コスモSS大凧通</t>
    <rPh sb="0" eb="2">
      <t>サイジ</t>
    </rPh>
    <rPh sb="8" eb="10">
      <t>オオダコ</t>
    </rPh>
    <rPh sb="10" eb="11">
      <t>トオ</t>
    </rPh>
    <phoneticPr fontId="33"/>
  </si>
  <si>
    <t>催事：コスモSS大凧通</t>
    <rPh sb="0" eb="2">
      <t>サイジ</t>
    </rPh>
    <rPh sb="8" eb="11">
      <t>オオダコトオ</t>
    </rPh>
    <phoneticPr fontId="33"/>
  </si>
  <si>
    <t>おはぎ</t>
    <phoneticPr fontId="33"/>
  </si>
  <si>
    <t>MILK紅茶</t>
    <rPh sb="4" eb="6">
      <t>コウチャ</t>
    </rPh>
    <phoneticPr fontId="33"/>
  </si>
  <si>
    <r>
      <rPr>
        <b/>
        <sz val="20"/>
        <color theme="8"/>
        <rFont val="HGMaruGothicMPRO"/>
        <family val="3"/>
        <charset val="128"/>
      </rPr>
      <t>限 定 商 品 カレンダー</t>
    </r>
    <r>
      <rPr>
        <b/>
        <sz val="11"/>
        <color theme="8"/>
        <rFont val="HGMaruGothicMPRO"/>
        <family val="3"/>
        <charset val="128"/>
      </rPr>
      <t xml:space="preserve">
</t>
    </r>
    <r>
      <rPr>
        <b/>
        <sz val="10"/>
        <rFont val="HGMaruGothicMPRO"/>
        <family val="3"/>
        <charset val="128"/>
      </rPr>
      <t>　　　ぷれーん　　　　　</t>
    </r>
    <r>
      <rPr>
        <b/>
        <sz val="10"/>
        <color theme="1"/>
        <rFont val="HGMaruGothicMPRO"/>
        <family val="3"/>
        <charset val="128"/>
      </rPr>
      <t xml:space="preserve">お渡し時間10：00～
　　　黒糖クルミ・MILK紅茶・あんバター　
　　　　　　　　　　　　お渡し時間11:00～
　　　れーずん・おはぎ　お渡し時間12：00～
</t>
    </r>
    <r>
      <rPr>
        <b/>
        <sz val="11"/>
        <color theme="1"/>
        <rFont val="HGMaruGothicMPRO"/>
        <family val="3"/>
        <charset val="128"/>
      </rPr>
      <t>※</t>
    </r>
    <r>
      <rPr>
        <b/>
        <sz val="11"/>
        <color rgb="FF0070C0"/>
        <rFont val="HGMaruGothicMPRO"/>
        <family val="3"/>
        <charset val="128"/>
      </rPr>
      <t>限定商品</t>
    </r>
    <r>
      <rPr>
        <b/>
        <sz val="11"/>
        <color theme="1"/>
        <rFont val="HGMaruGothicMPRO"/>
        <family val="3"/>
        <charset val="128"/>
      </rPr>
      <t xml:space="preserve">はwebからのご予約は承れません。店頭または
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0" eb="1">
      <t>キリ</t>
    </rPh>
    <rPh sb="2" eb="3">
      <t>サダム</t>
    </rPh>
    <rPh sb="4" eb="5">
      <t>ショウ</t>
    </rPh>
    <rPh sb="6" eb="7">
      <t>ヒン</t>
    </rPh>
    <rPh sb="27" eb="28">
      <t>ワタ</t>
    </rPh>
    <rPh sb="29" eb="31">
      <t>ジカン</t>
    </rPh>
    <rPh sb="41" eb="43">
      <t>コクトウ</t>
    </rPh>
    <rPh sb="51" eb="53">
      <t>コウチャ</t>
    </rPh>
    <rPh sb="74" eb="75">
      <t>ワタ</t>
    </rPh>
    <rPh sb="76" eb="78">
      <t>ジカン</t>
    </rPh>
    <rPh sb="98" eb="99">
      <t>ワタ</t>
    </rPh>
    <rPh sb="100" eb="102">
      <t>ジカン</t>
    </rPh>
    <rPh sb="110" eb="114">
      <t>ゲンテイショウヒン</t>
    </rPh>
    <rPh sb="122" eb="124">
      <t>ヨヤク</t>
    </rPh>
    <rPh sb="125" eb="126">
      <t>ウケタマワ</t>
    </rPh>
    <rPh sb="131" eb="133">
      <t>テントウ</t>
    </rPh>
    <rPh sb="139" eb="141">
      <t>デンワ</t>
    </rPh>
    <rPh sb="158" eb="160">
      <t>ヨヤク</t>
    </rPh>
    <rPh sb="161" eb="162">
      <t>ネガ</t>
    </rPh>
    <phoneticPr fontId="33"/>
  </si>
  <si>
    <t>催事:KEIマルシェ</t>
    <rPh sb="0" eb="2">
      <t>サイジ</t>
    </rPh>
    <phoneticPr fontId="33"/>
  </si>
  <si>
    <t>定休日</t>
    <rPh sb="0" eb="3">
      <t>テイキュウビ</t>
    </rPh>
    <phoneticPr fontId="33"/>
  </si>
  <si>
    <t>やまもりいち</t>
    <phoneticPr fontId="33"/>
  </si>
  <si>
    <t>パンのまちまるしぇ</t>
    <phoneticPr fontId="33"/>
  </si>
  <si>
    <t>近江路・やまもりいち</t>
    <rPh sb="0" eb="3">
      <t>オウミジ</t>
    </rPh>
    <phoneticPr fontId="33"/>
  </si>
  <si>
    <t>近鉄近江路</t>
    <rPh sb="0" eb="2">
      <t>キンテツ</t>
    </rPh>
    <rPh sb="2" eb="5">
      <t>オウミジ</t>
    </rPh>
    <phoneticPr fontId="33"/>
  </si>
  <si>
    <t>明太フランス</t>
    <rPh sb="0" eb="2">
      <t>メンタイ</t>
    </rPh>
    <phoneticPr fontId="33"/>
  </si>
  <si>
    <t>珈琲ミルクハース</t>
    <rPh sb="0" eb="2">
      <t>コーヒー</t>
    </rPh>
    <phoneticPr fontId="33"/>
  </si>
  <si>
    <t>クレームブリュレ</t>
    <phoneticPr fontId="33"/>
  </si>
  <si>
    <t>ぷれーんミニ(1斤)</t>
    <rPh sb="8" eb="9">
      <t>キン</t>
    </rPh>
    <phoneticPr fontId="33"/>
  </si>
  <si>
    <r>
      <rPr>
        <b/>
        <sz val="20"/>
        <color theme="8"/>
        <rFont val="HGMaruGothicMPRO"/>
        <family val="3"/>
        <charset val="128"/>
      </rPr>
      <t>限 定 商 品 カレンダー</t>
    </r>
    <r>
      <rPr>
        <b/>
        <sz val="11"/>
        <color theme="8"/>
        <rFont val="HGMaruGothicMPRO"/>
        <family val="3"/>
        <charset val="128"/>
      </rPr>
      <t xml:space="preserve">
</t>
    </r>
    <r>
      <rPr>
        <b/>
        <sz val="10"/>
        <rFont val="HGMaruGothicMPRO"/>
        <family val="3"/>
        <charset val="128"/>
      </rPr>
      <t>　　ぷれーん</t>
    </r>
    <r>
      <rPr>
        <b/>
        <sz val="10"/>
        <color theme="1"/>
        <rFont val="HGMaruGothicMPRO"/>
        <family val="3"/>
        <charset val="128"/>
      </rPr>
      <t xml:space="preserve">お渡し時間　　10：00～
　　クレームブリュレお渡し時間　11：00～
　　れーずん・ぷれーんミニお渡し時間　12：00～
　　明太フランス・珈琲ミルクハース　お渡し時間　13：00～
</t>
    </r>
    <r>
      <rPr>
        <b/>
        <sz val="11"/>
        <color theme="1"/>
        <rFont val="HGMaruGothicMPRO"/>
        <family val="3"/>
        <charset val="128"/>
      </rPr>
      <t>※</t>
    </r>
    <r>
      <rPr>
        <b/>
        <sz val="11"/>
        <color rgb="FF0070C0"/>
        <rFont val="HGMaruGothicMPRO"/>
        <family val="3"/>
        <charset val="128"/>
      </rPr>
      <t>限定商品</t>
    </r>
    <r>
      <rPr>
        <b/>
        <sz val="11"/>
        <color theme="1"/>
        <rFont val="HGMaruGothicMPRO"/>
        <family val="3"/>
        <charset val="128"/>
      </rPr>
      <t xml:space="preserve">はwebからのご予約は承れません。店頭または
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0" eb="1">
      <t>キリ</t>
    </rPh>
    <rPh sb="2" eb="3">
      <t>サダム</t>
    </rPh>
    <rPh sb="4" eb="5">
      <t>ショウ</t>
    </rPh>
    <rPh sb="6" eb="7">
      <t>ヒン</t>
    </rPh>
    <rPh sb="21" eb="22">
      <t>ワタ</t>
    </rPh>
    <rPh sb="23" eb="25">
      <t>ジカン</t>
    </rPh>
    <rPh sb="45" eb="46">
      <t>ワタ</t>
    </rPh>
    <rPh sb="47" eb="49">
      <t>ジカン</t>
    </rPh>
    <rPh sb="71" eb="72">
      <t>ワタ</t>
    </rPh>
    <rPh sb="73" eb="75">
      <t>ジカン</t>
    </rPh>
    <rPh sb="85" eb="87">
      <t>メンタイ</t>
    </rPh>
    <rPh sb="92" eb="94">
      <t>コーヒー</t>
    </rPh>
    <rPh sb="102" eb="103">
      <t>ワタ</t>
    </rPh>
    <rPh sb="104" eb="106">
      <t>ジカン</t>
    </rPh>
    <rPh sb="115" eb="119">
      <t>ゲンテイショウヒン</t>
    </rPh>
    <rPh sb="127" eb="129">
      <t>ヨヤク</t>
    </rPh>
    <rPh sb="130" eb="131">
      <t>ウケタマワ</t>
    </rPh>
    <rPh sb="136" eb="138">
      <t>テントウ</t>
    </rPh>
    <rPh sb="144" eb="146">
      <t>デンワ</t>
    </rPh>
    <rPh sb="163" eb="165">
      <t>ヨヤク</t>
    </rPh>
    <rPh sb="166" eb="167">
      <t>ネガ</t>
    </rPh>
    <phoneticPr fontId="33"/>
  </si>
  <si>
    <t>れもんクレームチーズ</t>
    <phoneticPr fontId="33"/>
  </si>
  <si>
    <t>クレームブリュレ</t>
    <phoneticPr fontId="33"/>
  </si>
  <si>
    <r>
      <rPr>
        <b/>
        <sz val="20"/>
        <color theme="8"/>
        <rFont val="HGMaruGothicMPRO"/>
        <family val="3"/>
        <charset val="128"/>
      </rPr>
      <t xml:space="preserve">限 定 商 品 カレンダー
</t>
    </r>
    <r>
      <rPr>
        <b/>
        <sz val="11"/>
        <color theme="1"/>
        <rFont val="HGMaruGothicMPRO"/>
        <family val="3"/>
        <charset val="128"/>
      </rPr>
      <t>　　ぷれーん</t>
    </r>
    <r>
      <rPr>
        <b/>
        <sz val="10"/>
        <color theme="1"/>
        <rFont val="HGMaruGothicMPRO"/>
        <family val="3"/>
        <charset val="128"/>
      </rPr>
      <t xml:space="preserve">お渡し時間　　10：00～
　　黒糖クルミ・クレームブリュレお渡し時間　　11：00～
　　れーずん・れもんクリームチーズお渡し時間　　12：00～
</t>
    </r>
    <r>
      <rPr>
        <b/>
        <sz val="11"/>
        <color theme="1"/>
        <rFont val="HGMaruGothicMPRO"/>
        <family val="3"/>
        <charset val="128"/>
      </rPr>
      <t>※</t>
    </r>
    <r>
      <rPr>
        <b/>
        <sz val="11"/>
        <color rgb="FF0070C0"/>
        <rFont val="HGMaruGothicMPRO"/>
        <family val="3"/>
        <charset val="128"/>
      </rPr>
      <t>限定商品</t>
    </r>
    <r>
      <rPr>
        <b/>
        <sz val="11"/>
        <color theme="1"/>
        <rFont val="HGMaruGothicMPRO"/>
        <family val="3"/>
        <charset val="128"/>
      </rPr>
      <t xml:space="preserve">はwebからのご予約は承れません。店頭または
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0" eb="1">
      <t>キリ</t>
    </rPh>
    <rPh sb="2" eb="3">
      <t>サダム</t>
    </rPh>
    <rPh sb="4" eb="5">
      <t>ショウ</t>
    </rPh>
    <rPh sb="6" eb="7">
      <t>ヒン</t>
    </rPh>
    <rPh sb="21" eb="22">
      <t>ワタ</t>
    </rPh>
    <rPh sb="23" eb="25">
      <t>ジカン</t>
    </rPh>
    <rPh sb="36" eb="38">
      <t>コクトウ</t>
    </rPh>
    <rPh sb="51" eb="52">
      <t>ワタ</t>
    </rPh>
    <rPh sb="53" eb="55">
      <t>ジカン</t>
    </rPh>
    <rPh sb="82" eb="83">
      <t>ワタ</t>
    </rPh>
    <rPh sb="84" eb="86">
      <t>ジカン</t>
    </rPh>
    <rPh sb="96" eb="100">
      <t>ゲンテイショウヒン</t>
    </rPh>
    <rPh sb="108" eb="110">
      <t>ヨヤク</t>
    </rPh>
    <rPh sb="111" eb="112">
      <t>ウケタマワ</t>
    </rPh>
    <rPh sb="117" eb="119">
      <t>テントウ</t>
    </rPh>
    <rPh sb="125" eb="127">
      <t>デンワ</t>
    </rPh>
    <rPh sb="144" eb="146">
      <t>ヨヤク</t>
    </rPh>
    <rPh sb="147" eb="148">
      <t>ネガ</t>
    </rPh>
    <phoneticPr fontId="33"/>
  </si>
  <si>
    <t>MILK紅茶1.5斤</t>
    <rPh sb="4" eb="6">
      <t>コウチャ</t>
    </rPh>
    <rPh sb="9" eb="10">
      <t>キン</t>
    </rPh>
    <phoneticPr fontId="33"/>
  </si>
  <si>
    <t>梨のコンポート</t>
    <rPh sb="0" eb="1">
      <t>ナシ</t>
    </rPh>
    <phoneticPr fontId="33"/>
  </si>
  <si>
    <t>トマトまるごと食パン</t>
    <rPh sb="7" eb="8">
      <t>ショク</t>
    </rPh>
    <phoneticPr fontId="33"/>
  </si>
  <si>
    <r>
      <rPr>
        <b/>
        <sz val="20"/>
        <color theme="8"/>
        <rFont val="HGMaruGothicMPRO"/>
        <family val="3"/>
        <charset val="128"/>
      </rPr>
      <t>限 定 商 品 カレンダー</t>
    </r>
    <r>
      <rPr>
        <b/>
        <sz val="11"/>
        <color theme="8"/>
        <rFont val="HGMaruGothicMPRO"/>
        <family val="3"/>
        <charset val="128"/>
      </rPr>
      <t xml:space="preserve">
</t>
    </r>
    <r>
      <rPr>
        <b/>
        <sz val="10"/>
        <color theme="1"/>
        <rFont val="HGMaruGothicMPRO"/>
        <family val="3"/>
        <charset val="128"/>
      </rPr>
      <t xml:space="preserve">ぷれーん　お渡し時間10：00～
MILK紅茶・トマトまるごと食パン・梨のコンポート
　　　　　お渡し時間11:00～
れーずん　お渡し時間12：00～
</t>
    </r>
    <r>
      <rPr>
        <b/>
        <sz val="11"/>
        <color theme="1"/>
        <rFont val="HGMaruGothicMPRO"/>
        <family val="3"/>
        <charset val="128"/>
      </rPr>
      <t>※</t>
    </r>
    <r>
      <rPr>
        <b/>
        <sz val="11"/>
        <color rgb="FF0070C0"/>
        <rFont val="HGMaruGothicMPRO"/>
        <family val="3"/>
        <charset val="128"/>
      </rPr>
      <t>限定商品</t>
    </r>
    <r>
      <rPr>
        <b/>
        <sz val="11"/>
        <color theme="1"/>
        <rFont val="HGMaruGothicMPRO"/>
        <family val="3"/>
        <charset val="128"/>
      </rPr>
      <t xml:space="preserve">はwebからのご予約は承れません。店頭または
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0" eb="1">
      <t>キリ</t>
    </rPh>
    <rPh sb="2" eb="3">
      <t>サダム</t>
    </rPh>
    <rPh sb="4" eb="5">
      <t>ショウ</t>
    </rPh>
    <rPh sb="6" eb="7">
      <t>ヒン</t>
    </rPh>
    <rPh sb="20" eb="21">
      <t>ワタ</t>
    </rPh>
    <rPh sb="22" eb="24">
      <t>ジカン</t>
    </rPh>
    <rPh sb="35" eb="37">
      <t>コウチャ</t>
    </rPh>
    <rPh sb="45" eb="46">
      <t>ショク</t>
    </rPh>
    <rPh sb="49" eb="50">
      <t>ナシ</t>
    </rPh>
    <rPh sb="63" eb="64">
      <t>ワタ</t>
    </rPh>
    <rPh sb="65" eb="67">
      <t>ジカン</t>
    </rPh>
    <rPh sb="80" eb="81">
      <t>ワタ</t>
    </rPh>
    <rPh sb="82" eb="84">
      <t>ジカン</t>
    </rPh>
    <rPh sb="92" eb="96">
      <t>ゲンテイショウヒン</t>
    </rPh>
    <rPh sb="104" eb="106">
      <t>ヨヤク</t>
    </rPh>
    <rPh sb="107" eb="108">
      <t>ウケタマワ</t>
    </rPh>
    <rPh sb="113" eb="115">
      <t>テントウ</t>
    </rPh>
    <rPh sb="121" eb="123">
      <t>デンワ</t>
    </rPh>
    <rPh sb="140" eb="142">
      <t>ヨヤク</t>
    </rPh>
    <rPh sb="143" eb="144">
      <t>ネガ</t>
    </rPh>
    <phoneticPr fontId="33"/>
  </si>
  <si>
    <t>オレンジピール</t>
    <phoneticPr fontId="33"/>
  </si>
  <si>
    <t>カプチーノ</t>
    <phoneticPr fontId="33"/>
  </si>
  <si>
    <r>
      <rPr>
        <b/>
        <sz val="20"/>
        <color theme="8"/>
        <rFont val="HGMaruGothicMPRO"/>
        <family val="3"/>
        <charset val="128"/>
      </rPr>
      <t>限 定 商 品 カレンダー</t>
    </r>
    <r>
      <rPr>
        <b/>
        <sz val="11"/>
        <color theme="8"/>
        <rFont val="HGMaruGothicMPRO"/>
        <family val="3"/>
        <charset val="128"/>
      </rPr>
      <t xml:space="preserve">
</t>
    </r>
    <r>
      <rPr>
        <b/>
        <sz val="10"/>
        <color theme="1"/>
        <rFont val="HGMaruGothicMPRO"/>
        <family val="3"/>
        <charset val="128"/>
      </rPr>
      <t xml:space="preserve">ぷれーんお渡し時間　　　10：00～
黒糖クルミ・カプチーノお渡し時間　　　11：00～
れーずん・オレンジピールお渡し時間　　12：００～
</t>
    </r>
    <r>
      <rPr>
        <b/>
        <sz val="11"/>
        <color theme="1"/>
        <rFont val="HGMaruGothicMPRO"/>
        <family val="3"/>
        <charset val="128"/>
      </rPr>
      <t>※</t>
    </r>
    <r>
      <rPr>
        <b/>
        <sz val="11"/>
        <color rgb="FF0070C0"/>
        <rFont val="HGMaruGothicMPRO"/>
        <family val="3"/>
        <charset val="128"/>
      </rPr>
      <t>限定商品</t>
    </r>
    <r>
      <rPr>
        <b/>
        <sz val="11"/>
        <color theme="1"/>
        <rFont val="HGMaruGothicMPRO"/>
        <family val="3"/>
        <charset val="128"/>
      </rPr>
      <t xml:space="preserve">はwebからのご予約は承れません。店頭または
　お電話（077-584-4180）にてご予約お願いします
</t>
    </r>
    <r>
      <rPr>
        <b/>
        <sz val="28"/>
        <color theme="8"/>
        <rFont val="HGMaruGothicMPRO"/>
        <family val="3"/>
        <charset val="128"/>
      </rPr>
      <t xml:space="preserve">
</t>
    </r>
    <rPh sb="0" eb="1">
      <t>キリ</t>
    </rPh>
    <rPh sb="2" eb="3">
      <t>サダム</t>
    </rPh>
    <rPh sb="4" eb="5">
      <t>ショウ</t>
    </rPh>
    <rPh sb="6" eb="7">
      <t>ヒン</t>
    </rPh>
    <rPh sb="19" eb="20">
      <t>ワタ</t>
    </rPh>
    <rPh sb="21" eb="23">
      <t>ジカン</t>
    </rPh>
    <rPh sb="33" eb="35">
      <t>コクトウ</t>
    </rPh>
    <rPh sb="45" eb="46">
      <t>ワタ</t>
    </rPh>
    <rPh sb="47" eb="49">
      <t>ジカン</t>
    </rPh>
    <rPh sb="72" eb="73">
      <t>ワタ</t>
    </rPh>
    <rPh sb="74" eb="76">
      <t>ジカン</t>
    </rPh>
    <rPh sb="87" eb="91">
      <t>ゲンテイショウヒン</t>
    </rPh>
    <rPh sb="99" eb="101">
      <t>ヨヤク</t>
    </rPh>
    <rPh sb="102" eb="103">
      <t>ウケタマワ</t>
    </rPh>
    <rPh sb="108" eb="110">
      <t>テントウ</t>
    </rPh>
    <rPh sb="116" eb="118">
      <t>デンワ</t>
    </rPh>
    <rPh sb="135" eb="137">
      <t>ヨヤク</t>
    </rPh>
    <rPh sb="138" eb="139">
      <t>ネガ</t>
    </rPh>
    <phoneticPr fontId="3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</si>
</sst>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82" x14ac:knownFonts="1">
    <font>
      <sz val="11"/>
      <color theme="1" tint="0.2499465926084170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color theme="1" tint="0.34998626667073579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sz val="11"/>
      <color theme="4" tint="-0.24994659260841701"/>
      <name val="Meiryo UI"/>
      <family val="2"/>
    </font>
    <font>
      <sz val="11"/>
      <color theme="1" tint="0.24994659260841701"/>
      <name val="Meiryo UI"/>
      <family val="2"/>
    </font>
    <font>
      <b/>
      <sz val="11"/>
      <color theme="1" tint="0.34998626667073579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35"/>
      <color theme="4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name val="Meiryo UI"/>
      <family val="2"/>
    </font>
    <font>
      <sz val="12"/>
      <color theme="4" tint="-0.24994659260841701"/>
      <name val="Meiryo UI"/>
      <family val="2"/>
    </font>
    <font>
      <sz val="11"/>
      <color theme="1" tint="0.14999847407452621"/>
      <name val="Meiryo UI"/>
      <family val="2"/>
    </font>
    <font>
      <b/>
      <sz val="36"/>
      <color theme="8" tint="-0.499984740745262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0"/>
      <color theme="1" tint="0.14999847407452621"/>
      <name val="Meiryo UI"/>
      <family val="2"/>
    </font>
    <font>
      <b/>
      <sz val="36"/>
      <color theme="9" tint="-0.499984740745262"/>
      <name val="Meiryo UI"/>
      <family val="2"/>
    </font>
    <font>
      <b/>
      <sz val="36"/>
      <color theme="7" tint="-0.499984740745262"/>
      <name val="Meiryo UI"/>
      <family val="2"/>
    </font>
    <font>
      <b/>
      <sz val="36"/>
      <color theme="5" tint="-0.499984740745262"/>
      <name val="Meiryo UI"/>
      <family val="2"/>
    </font>
    <font>
      <sz val="6"/>
      <name val="ＭＳ Ｐゴシック"/>
      <family val="3"/>
      <charset val="128"/>
    </font>
    <font>
      <sz val="11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  <font>
      <sz val="24"/>
      <color rgb="FFFF0000"/>
      <name val="Meiryo UI"/>
      <family val="2"/>
    </font>
    <font>
      <b/>
      <sz val="12"/>
      <color theme="1" tint="0.14999847407452621"/>
      <name val="Meiryo UI"/>
      <family val="3"/>
      <charset val="128"/>
    </font>
    <font>
      <sz val="10"/>
      <color theme="1" tint="0.14999847407452621"/>
      <name val="HGMaruGothicMPRO"/>
      <family val="3"/>
      <charset val="128"/>
    </font>
    <font>
      <sz val="24"/>
      <color rgb="FFFF0000"/>
      <name val="Meiryo UI"/>
      <family val="3"/>
      <charset val="128"/>
    </font>
    <font>
      <b/>
      <sz val="28"/>
      <color theme="8"/>
      <name val="HGMaruGothicMPRO"/>
      <family val="3"/>
      <charset val="128"/>
    </font>
    <font>
      <b/>
      <sz val="11"/>
      <color theme="8"/>
      <name val="HGMaruGothicMPRO"/>
      <family val="3"/>
      <charset val="128"/>
    </font>
    <font>
      <b/>
      <sz val="11"/>
      <color theme="1"/>
      <name val="HGMaruGothicMPRO"/>
      <family val="3"/>
      <charset val="128"/>
    </font>
    <font>
      <b/>
      <sz val="10"/>
      <color theme="1"/>
      <name val="HGMaruGothicMPRO"/>
      <family val="3"/>
      <charset val="128"/>
    </font>
    <font>
      <b/>
      <sz val="20"/>
      <color theme="8"/>
      <name val="HGMaruGothicMPRO"/>
      <family val="3"/>
      <charset val="128"/>
    </font>
    <font>
      <b/>
      <sz val="11"/>
      <color rgb="FF0070C0"/>
      <name val="HGMaruGothicMPRO"/>
      <family val="3"/>
      <charset val="128"/>
    </font>
    <font>
      <sz val="14"/>
      <color theme="1" tint="0.14999847407452621"/>
      <name val="Meiryo UI"/>
      <family val="3"/>
      <charset val="128"/>
    </font>
    <font>
      <sz val="18"/>
      <color theme="1" tint="0.14999847407452621"/>
      <name val="Meiryo UI"/>
      <family val="3"/>
      <charset val="128"/>
    </font>
    <font>
      <b/>
      <sz val="20"/>
      <color theme="1" tint="0.14999847407452621"/>
      <name val="Meiryo UI"/>
      <family val="3"/>
      <charset val="128"/>
    </font>
    <font>
      <b/>
      <sz val="10"/>
      <color theme="1" tint="0.14999847407452621"/>
      <name val="Meiryo UI"/>
      <family val="3"/>
      <charset val="128"/>
    </font>
    <font>
      <b/>
      <sz val="11"/>
      <color theme="1" tint="0.14999847407452621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b/>
      <sz val="12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2"/>
      <color rgb="FFFF0000"/>
      <name val="Meiryo UI"/>
      <family val="3"/>
      <charset val="128"/>
    </font>
    <font>
      <sz val="20"/>
      <color rgb="FFFF0000"/>
      <name val="Meiryo UI"/>
      <family val="3"/>
      <charset val="128"/>
    </font>
    <font>
      <b/>
      <sz val="14"/>
      <color theme="1" tint="0.14999847407452621"/>
      <name val="Meiryo UI"/>
      <family val="3"/>
      <charset val="128"/>
    </font>
    <font>
      <b/>
      <sz val="9"/>
      <color theme="1" tint="0.14999847407452621"/>
      <name val="Meiryo UI"/>
      <family val="3"/>
      <charset val="128"/>
    </font>
    <font>
      <b/>
      <sz val="7"/>
      <color theme="1" tint="0.14999847407452621"/>
      <name val="Meiryo UI"/>
      <family val="3"/>
      <charset val="128"/>
    </font>
    <font>
      <sz val="36"/>
      <color rgb="FFFF0000"/>
      <name val="HGMaruGothicMPRO"/>
      <family val="2"/>
      <charset val="128"/>
    </font>
    <font>
      <sz val="36"/>
      <color rgb="FFFF0000"/>
      <name val="HGMaruGothicMPRO"/>
      <family val="3"/>
      <charset val="128"/>
    </font>
    <font>
      <b/>
      <sz val="8"/>
      <color theme="1" tint="0.14999847407452621"/>
      <name val="Meiryo UI"/>
      <family val="3"/>
      <charset val="128"/>
    </font>
    <font>
      <b/>
      <sz val="8"/>
      <name val="Meiryo UI"/>
      <family val="3"/>
      <charset val="128"/>
    </font>
    <font>
      <b/>
      <sz val="8"/>
      <color theme="1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36"/>
      <color rgb="FFFF0000"/>
      <name val="Meiryo UI"/>
      <family val="3"/>
      <charset val="128"/>
    </font>
    <font>
      <b/>
      <sz val="10"/>
      <color theme="4" tint="-0.499984740745262"/>
      <name val="Meiryo UI"/>
      <family val="3"/>
      <charset val="128"/>
    </font>
    <font>
      <b/>
      <sz val="28"/>
      <color theme="5" tint="-0.499984740745262"/>
      <name val="Meiryo UI"/>
      <family val="2"/>
    </font>
    <font>
      <b/>
      <sz val="12"/>
      <color theme="5" tint="0.79998168889431442"/>
      <name val="Meiryo UI"/>
      <family val="3"/>
      <charset val="128"/>
    </font>
    <font>
      <b/>
      <sz val="9"/>
      <name val="HGMaruGothicMPRO"/>
      <family val="3"/>
      <charset val="128"/>
    </font>
    <font>
      <b/>
      <sz val="9"/>
      <color theme="1"/>
      <name val="HGMaruGothicMPRO"/>
      <family val="3"/>
      <charset val="128"/>
    </font>
    <font>
      <b/>
      <sz val="12"/>
      <color rgb="FF261204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10"/>
      <name val="HGMaruGothicMPRO"/>
      <family val="3"/>
      <charset val="128"/>
    </font>
    <font>
      <b/>
      <sz val="10"/>
      <color rgb="FF0070C0"/>
      <name val="HGMaruGothicMPRO"/>
      <family val="3"/>
      <charset val="128"/>
    </font>
    <font>
      <b/>
      <sz val="11"/>
      <color theme="0"/>
      <name val="Meiryo UI"/>
      <family val="3"/>
      <charset val="128"/>
    </font>
    <font>
      <b/>
      <sz val="12"/>
      <color rgb="FF582808"/>
      <name val="Meiryo UI"/>
      <family val="3"/>
      <charset val="128"/>
    </font>
    <font>
      <b/>
      <sz val="12"/>
      <color theme="9" tint="-0.499984740745262"/>
      <name val="Meiryo UI"/>
      <family val="3"/>
      <charset val="128"/>
    </font>
    <font>
      <b/>
      <sz val="12"/>
      <color rgb="FFFF33CC"/>
      <name val="Meiryo UI"/>
      <family val="3"/>
      <charset val="128"/>
    </font>
    <font>
      <b/>
      <sz val="12"/>
      <color theme="9" tint="0.79998168889431442"/>
      <name val="Meiryo UI"/>
      <family val="3"/>
      <charset val="128"/>
    </font>
    <font>
      <sz val="12"/>
      <name val="Meiryo UI"/>
      <family val="3"/>
      <charset val="128"/>
    </font>
  </fonts>
  <fills count="69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A71931"/>
        <bgColor indexed="64"/>
      </patternFill>
    </fill>
    <fill>
      <patternFill patternType="solid">
        <fgColor rgb="FF231003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D86212"/>
        <bgColor indexed="64"/>
      </patternFill>
    </fill>
    <fill>
      <patternFill patternType="solid">
        <fgColor rgb="FF3C1C06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21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/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8" tint="0.59996337778862885"/>
      </top>
      <bottom/>
      <diagonal/>
    </border>
    <border>
      <left/>
      <right style="thin">
        <color theme="4" tint="0.59999389629810485"/>
      </right>
      <top/>
      <bottom style="thin">
        <color theme="4" tint="0.59999389629810485"/>
      </bottom>
      <diagonal/>
    </border>
    <border>
      <left style="thin">
        <color theme="4" tint="0.59999389629810485"/>
      </left>
      <right/>
      <top/>
      <bottom style="thin">
        <color theme="8" tint="0.59996337778862885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/>
      <bottom/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9389629810485"/>
      </bottom>
      <diagonal/>
    </border>
    <border>
      <left/>
      <right/>
      <top/>
      <bottom style="thin">
        <color theme="8" tint="0.59999389629810485"/>
      </bottom>
      <diagonal/>
    </border>
    <border>
      <left/>
      <right style="thin">
        <color theme="8" tint="0.59999389629810485"/>
      </right>
      <top style="thin">
        <color theme="8" tint="0.59996337778862885"/>
      </top>
      <bottom/>
      <diagonal/>
    </border>
    <border>
      <left/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8" tint="0.59996337778862885"/>
      </left>
      <right/>
      <top/>
      <bottom/>
      <diagonal/>
    </border>
    <border>
      <left/>
      <right style="thin">
        <color theme="8" tint="0.59999389629810485"/>
      </right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9389629810485"/>
      </left>
      <right/>
      <top/>
      <bottom/>
      <diagonal/>
    </border>
    <border>
      <left style="thin">
        <color theme="9" tint="0.59999389629810485"/>
      </left>
      <right/>
      <top style="thin">
        <color theme="9" tint="0.59999389629810485"/>
      </top>
      <bottom/>
      <diagonal/>
    </border>
    <border>
      <left/>
      <right/>
      <top style="thin">
        <color theme="9" tint="0.59999389629810485"/>
      </top>
      <bottom/>
      <diagonal/>
    </border>
    <border>
      <left style="thin">
        <color theme="9" tint="0.59999389629810485"/>
      </left>
      <right/>
      <top/>
      <bottom style="thin">
        <color theme="9" tint="0.59999389629810485"/>
      </bottom>
      <diagonal/>
    </border>
    <border>
      <left/>
      <right/>
      <top/>
      <bottom style="thin">
        <color theme="9" tint="0.59999389629810485"/>
      </bottom>
      <diagonal/>
    </border>
    <border>
      <left style="thin">
        <color theme="9" tint="0.599993896298104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9389629810485"/>
      </top>
      <bottom/>
      <diagonal/>
    </border>
    <border>
      <left style="thin">
        <color theme="9" tint="0.59996337778862885"/>
      </left>
      <right/>
      <top/>
      <bottom style="thin">
        <color theme="9" tint="0.59999389629810485"/>
      </bottom>
      <diagonal/>
    </border>
    <border>
      <left/>
      <right style="thin">
        <color theme="9" tint="0.59999389629810485"/>
      </right>
      <top style="thin">
        <color theme="9" tint="0.59996337778862885"/>
      </top>
      <bottom/>
      <diagonal/>
    </border>
    <border>
      <left/>
      <right style="thin">
        <color theme="9" tint="0.59999389629810485"/>
      </right>
      <top/>
      <bottom/>
      <diagonal/>
    </border>
    <border>
      <left/>
      <right style="thin">
        <color theme="9" tint="0.59999389629810485"/>
      </right>
      <top/>
      <bottom style="thin">
        <color theme="9" tint="0.59999389629810485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 style="thin">
        <color theme="7" tint="0.59996337778862885"/>
      </left>
      <right/>
      <top style="thin">
        <color theme="7" tint="0.59996337778862885"/>
      </top>
      <bottom/>
      <diagonal/>
    </border>
    <border>
      <left/>
      <right/>
      <top style="thin">
        <color theme="7" tint="0.59999389629810485"/>
      </top>
      <bottom/>
      <diagonal/>
    </border>
    <border>
      <left style="thin">
        <color theme="7" tint="0.59996337778862885"/>
      </left>
      <right/>
      <top/>
      <bottom/>
      <diagonal/>
    </border>
    <border>
      <left style="thin">
        <color theme="7" tint="0.59999389629810485"/>
      </left>
      <right/>
      <top style="thin">
        <color theme="7" tint="0.59999389629810485"/>
      </top>
      <bottom/>
      <diagonal/>
    </border>
    <border>
      <left style="thin">
        <color theme="7" tint="0.59999389629810485"/>
      </left>
      <right/>
      <top/>
      <bottom/>
      <diagonal/>
    </border>
    <border>
      <left style="thin">
        <color theme="7" tint="0.59999389629810485"/>
      </left>
      <right/>
      <top/>
      <bottom style="thin">
        <color theme="7" tint="0.59999389629810485"/>
      </bottom>
      <diagonal/>
    </border>
    <border>
      <left/>
      <right/>
      <top/>
      <bottom style="thin">
        <color theme="7" tint="0.59999389629810485"/>
      </bottom>
      <diagonal/>
    </border>
    <border>
      <left/>
      <right style="thin">
        <color theme="7" tint="0.59999389629810485"/>
      </right>
      <top style="thin">
        <color theme="7" tint="0.59999389629810485"/>
      </top>
      <bottom/>
      <diagonal/>
    </border>
    <border>
      <left/>
      <right style="thin">
        <color theme="7" tint="0.59999389629810485"/>
      </right>
      <top/>
      <bottom/>
      <diagonal/>
    </border>
    <border>
      <left/>
      <right style="thin">
        <color theme="7" tint="0.59999389629810485"/>
      </right>
      <top/>
      <bottom style="thin">
        <color theme="7" tint="0.59999389629810485"/>
      </bottom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/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/>
      <bottom style="thin">
        <color theme="7" tint="0.39997558519241921"/>
      </bottom>
      <diagonal/>
    </border>
    <border>
      <left/>
      <right style="thin">
        <color theme="7" tint="0.39997558519241921"/>
      </right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/>
      <diagonal/>
    </border>
    <border>
      <left style="thin">
        <color theme="7" tint="0.39997558519241921"/>
      </left>
      <right style="thin">
        <color theme="7" tint="0.39997558519241921"/>
      </right>
      <top/>
      <bottom/>
      <diagonal/>
    </border>
    <border>
      <left style="thin">
        <color theme="7" tint="0.39997558519241921"/>
      </left>
      <right style="thin">
        <color theme="7" tint="0.39997558519241921"/>
      </right>
      <top/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8" tint="0.59999389629810485"/>
      </left>
      <right/>
      <top/>
      <bottom style="thin">
        <color theme="4" tint="0.39997558519241921"/>
      </bottom>
      <diagonal/>
    </border>
    <border>
      <left style="thin">
        <color theme="8" tint="0.59999389629810485"/>
      </left>
      <right/>
      <top/>
      <bottom/>
      <diagonal/>
    </border>
    <border>
      <left style="thin">
        <color theme="8" tint="0.59996337778862885"/>
      </left>
      <right style="thin">
        <color theme="8" tint="0.599993896298104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9389629810485"/>
      </right>
      <top/>
      <bottom/>
      <diagonal/>
    </border>
    <border>
      <left style="thin">
        <color theme="8" tint="0.59999389629810485"/>
      </left>
      <right style="thin">
        <color theme="8" tint="0.59999389629810485"/>
      </right>
      <top/>
      <bottom/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4" tint="0.3999755851924192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theme="8" tint="0.59999389629810485"/>
      </right>
      <top style="medium">
        <color rgb="FFFF0000"/>
      </top>
      <bottom/>
      <diagonal/>
    </border>
    <border>
      <left style="thin">
        <color theme="4" tint="0.39997558519241921"/>
      </left>
      <right style="thin">
        <color theme="8" tint="0.599993896298104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/>
      <diagonal/>
    </border>
    <border>
      <left/>
      <right style="thin">
        <color theme="9" tint="0.59996337778862885"/>
      </right>
      <top/>
      <bottom/>
      <diagonal/>
    </border>
    <border>
      <left/>
      <right/>
      <top style="medium">
        <color theme="9" tint="0.59999389629810485"/>
      </top>
      <bottom/>
      <diagonal/>
    </border>
    <border>
      <left/>
      <right/>
      <top/>
      <bottom style="medium">
        <color theme="9" tint="0.59999389629810485"/>
      </bottom>
      <diagonal/>
    </border>
    <border>
      <left/>
      <right style="medium">
        <color theme="9" tint="0.59999389629810485"/>
      </right>
      <top/>
      <bottom/>
      <diagonal/>
    </border>
    <border>
      <left style="medium">
        <color theme="9" tint="0.59999389629810485"/>
      </left>
      <right style="medium">
        <color theme="9" tint="0.59999389629810485"/>
      </right>
      <top/>
      <bottom/>
      <diagonal/>
    </border>
    <border>
      <left/>
      <right style="thin">
        <color theme="9" tint="0.59996337778862885"/>
      </right>
      <top style="medium">
        <color theme="9" tint="0.59999389629810485"/>
      </top>
      <bottom/>
      <diagonal/>
    </border>
    <border>
      <left style="medium">
        <color theme="9" tint="0.59999389629810485"/>
      </left>
      <right/>
      <top/>
      <bottom/>
      <diagonal/>
    </border>
    <border>
      <left style="medium">
        <color theme="9" tint="0.59999389629810485"/>
      </left>
      <right style="medium">
        <color theme="9" tint="0.59999389629810485"/>
      </right>
      <top/>
      <bottom style="medium">
        <color theme="9" tint="0.59999389629810485"/>
      </bottom>
      <diagonal/>
    </border>
    <border>
      <left style="medium">
        <color theme="9" tint="0.59999389629810485"/>
      </left>
      <right/>
      <top style="medium">
        <color theme="9" tint="0.59999389629810485"/>
      </top>
      <bottom/>
      <diagonal/>
    </border>
    <border>
      <left style="medium">
        <color theme="9" tint="0.59999389629810485"/>
      </left>
      <right/>
      <top/>
      <bottom style="medium">
        <color theme="9" tint="0.59999389629810485"/>
      </bottom>
      <diagonal/>
    </border>
    <border>
      <left/>
      <right style="medium">
        <color theme="9" tint="0.59999389629810485"/>
      </right>
      <top style="medium">
        <color theme="9" tint="0.59999389629810485"/>
      </top>
      <bottom/>
      <diagonal/>
    </border>
    <border>
      <left/>
      <right style="medium">
        <color theme="9" tint="0.59999389629810485"/>
      </right>
      <top/>
      <bottom style="medium">
        <color theme="9" tint="0.59999389629810485"/>
      </bottom>
      <diagonal/>
    </border>
    <border>
      <left style="medium">
        <color theme="9" tint="0.59999389629810485"/>
      </left>
      <right style="medium">
        <color theme="9" tint="0.59999389629810485"/>
      </right>
      <top style="medium">
        <color theme="9" tint="0.59999389629810485"/>
      </top>
      <bottom/>
      <diagonal/>
    </border>
    <border>
      <left style="thin">
        <color theme="9" tint="0.59996337778862885"/>
      </left>
      <right style="medium">
        <color theme="9" tint="0.59999389629810485"/>
      </right>
      <top/>
      <bottom/>
      <diagonal/>
    </border>
    <border>
      <left style="thin">
        <color theme="9" tint="0.59996337778862885"/>
      </left>
      <right style="medium">
        <color theme="9" tint="0.59999389629810485"/>
      </right>
      <top style="medium">
        <color theme="9" tint="0.59999389629810485"/>
      </top>
      <bottom/>
      <diagonal/>
    </border>
    <border>
      <left style="medium">
        <color theme="9" tint="0.59999389629810485"/>
      </left>
      <right style="medium">
        <color theme="9" tint="0.59999389629810485"/>
      </right>
      <top style="thin">
        <color theme="9" tint="0.59996337778862885"/>
      </top>
      <bottom/>
      <diagonal/>
    </border>
    <border>
      <left style="medium">
        <color theme="9" tint="0.59999389629810485"/>
      </left>
      <right style="thin">
        <color theme="9" tint="0.59996337778862885"/>
      </right>
      <top style="medium">
        <color theme="9" tint="0.59999389629810485"/>
      </top>
      <bottom/>
      <diagonal/>
    </border>
    <border>
      <left style="medium">
        <color theme="9" tint="0.59999389629810485"/>
      </left>
      <right style="thin">
        <color theme="0"/>
      </right>
      <top/>
      <bottom style="thin">
        <color theme="9" tint="0.59996337778862885"/>
      </bottom>
      <diagonal/>
    </border>
    <border>
      <left style="thin">
        <color theme="0"/>
      </left>
      <right style="medium">
        <color theme="9" tint="0.59999389629810485"/>
      </right>
      <top/>
      <bottom style="medium">
        <color theme="9" tint="0.59999389629810485"/>
      </bottom>
      <diagonal/>
    </border>
    <border>
      <left style="thin">
        <color theme="7" tint="0.59999389629810485"/>
      </left>
      <right style="thin">
        <color theme="7" tint="0.59996337778862885"/>
      </right>
      <top/>
      <bottom/>
      <diagonal/>
    </border>
    <border>
      <left style="thin">
        <color theme="7" tint="0.59999389629810485"/>
      </left>
      <right style="thin">
        <color theme="0"/>
      </right>
      <top/>
      <bottom style="thin">
        <color theme="7" tint="0.59996337778862885"/>
      </bottom>
      <diagonal/>
    </border>
    <border>
      <left style="thin">
        <color theme="7" tint="0.599993896298104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/>
      <right style="thin">
        <color theme="7" tint="0.59996337778862885"/>
      </right>
      <top/>
      <bottom/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 style="thin">
        <color theme="7" tint="0.599993896298104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 style="thin">
        <color theme="7" tint="0.599993896298104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7" tint="0.39997558519241921"/>
      </left>
      <right style="thin">
        <color theme="0"/>
      </right>
      <top/>
      <bottom style="thin">
        <color theme="7" tint="0.39997558519241921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2" fillId="5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10" borderId="0" applyNumberFormat="0" applyBorder="0" applyAlignment="0" applyProtection="0"/>
    <xf numFmtId="0" fontId="7" fillId="11" borderId="0" applyNumberFormat="0" applyBorder="0" applyAlignment="0" applyProtection="0"/>
    <xf numFmtId="0" fontId="17" fillId="12" borderId="0" applyNumberFormat="0" applyBorder="0" applyAlignment="0" applyProtection="0"/>
    <xf numFmtId="0" fontId="15" fillId="13" borderId="20" applyNumberFormat="0" applyAlignment="0" applyProtection="0"/>
    <xf numFmtId="0" fontId="18" fillId="14" borderId="21" applyNumberFormat="0" applyAlignment="0" applyProtection="0"/>
    <xf numFmtId="0" fontId="8" fillId="14" borderId="20" applyNumberFormat="0" applyAlignment="0" applyProtection="0"/>
    <xf numFmtId="0" fontId="16" fillId="0" borderId="22" applyNumberFormat="0" applyFill="0" applyAlignment="0" applyProtection="0"/>
    <xf numFmtId="0" fontId="4" fillId="15" borderId="23" applyNumberFormat="0" applyAlignment="0" applyProtection="0"/>
    <xf numFmtId="0" fontId="21" fillId="0" borderId="0" applyNumberFormat="0" applyFill="0" applyBorder="0" applyAlignment="0" applyProtection="0"/>
    <xf numFmtId="0" fontId="13" fillId="16" borderId="24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25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421">
    <xf numFmtId="0" fontId="0" fillId="0" borderId="0" xfId="0">
      <alignment vertical="top"/>
    </xf>
    <xf numFmtId="0" fontId="24" fillId="0" borderId="0" xfId="0" applyFont="1">
      <alignment vertical="top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4" fillId="0" borderId="7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9" fillId="0" borderId="9" xfId="0" applyFont="1" applyBorder="1" applyAlignment="1">
      <alignment horizontal="left" vertical="top" wrapText="1" indent="1"/>
    </xf>
    <xf numFmtId="0" fontId="24" fillId="0" borderId="7" xfId="14" applyFont="1" applyBorder="1" applyAlignment="1">
      <alignment horizontal="center" vertical="center"/>
    </xf>
    <xf numFmtId="0" fontId="29" fillId="0" borderId="9" xfId="13" applyFont="1" applyFill="1" applyBorder="1" applyAlignment="1">
      <alignment horizontal="left" vertical="top" wrapText="1" indent="1"/>
    </xf>
    <xf numFmtId="0" fontId="28" fillId="8" borderId="4" xfId="2" applyFont="1" applyFill="1" applyBorder="1" applyAlignment="1">
      <alignment horizontal="center" vertical="center"/>
    </xf>
    <xf numFmtId="0" fontId="28" fillId="8" borderId="5" xfId="2" applyFont="1" applyFill="1" applyBorder="1" applyAlignment="1">
      <alignment horizontal="center" vertical="center"/>
    </xf>
    <xf numFmtId="0" fontId="28" fillId="8" borderId="6" xfId="2" applyFont="1" applyFill="1" applyBorder="1" applyAlignment="1">
      <alignment horizontal="center" vertical="center"/>
    </xf>
    <xf numFmtId="0" fontId="29" fillId="0" borderId="13" xfId="0" applyFont="1" applyBorder="1" applyAlignment="1">
      <alignment horizontal="left" vertical="top" wrapText="1" indent="1"/>
    </xf>
    <xf numFmtId="0" fontId="29" fillId="0" borderId="13" xfId="13" applyFont="1" applyFill="1" applyBorder="1" applyAlignment="1">
      <alignment horizontal="left" vertical="top" wrapText="1" indent="1"/>
    </xf>
    <xf numFmtId="0" fontId="28" fillId="9" borderId="4" xfId="2" applyFont="1" applyFill="1" applyBorder="1" applyAlignment="1">
      <alignment horizontal="center" vertical="center"/>
    </xf>
    <xf numFmtId="0" fontId="28" fillId="9" borderId="5" xfId="2" applyFont="1" applyFill="1" applyBorder="1" applyAlignment="1">
      <alignment horizontal="center" vertical="center"/>
    </xf>
    <xf numFmtId="0" fontId="28" fillId="9" borderId="6" xfId="2" applyFont="1" applyFill="1" applyBorder="1" applyAlignment="1">
      <alignment horizontal="center" vertical="center"/>
    </xf>
    <xf numFmtId="0" fontId="29" fillId="0" borderId="16" xfId="0" applyFont="1" applyBorder="1" applyAlignment="1">
      <alignment horizontal="left" vertical="top" wrapText="1" indent="1"/>
    </xf>
    <xf numFmtId="0" fontId="29" fillId="0" borderId="16" xfId="13" applyFont="1" applyFill="1" applyBorder="1" applyAlignment="1">
      <alignment horizontal="left" vertical="top" wrapText="1" indent="1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29" fillId="0" borderId="18" xfId="0" applyFont="1" applyBorder="1" applyAlignment="1">
      <alignment horizontal="left" vertical="top" wrapText="1" indent="1"/>
    </xf>
    <xf numFmtId="0" fontId="29" fillId="0" borderId="18" xfId="13" applyFont="1" applyFill="1" applyBorder="1" applyAlignment="1">
      <alignment horizontal="left" vertical="top" wrapText="1" indent="1"/>
    </xf>
    <xf numFmtId="0" fontId="34" fillId="0" borderId="0" xfId="0" applyFont="1">
      <alignment vertical="top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 indent="1"/>
    </xf>
    <xf numFmtId="0" fontId="36" fillId="0" borderId="0" xfId="0" applyFont="1" applyAlignment="1">
      <alignment horizontal="left" vertical="top" wrapText="1" indent="1"/>
    </xf>
    <xf numFmtId="178" fontId="27" fillId="0" borderId="8" xfId="12" applyFont="1" applyBorder="1" applyAlignment="1">
      <alignment horizontal="right" indent="1"/>
    </xf>
    <xf numFmtId="178" fontId="27" fillId="0" borderId="10" xfId="12" applyFont="1" applyBorder="1" applyAlignment="1">
      <alignment horizontal="right" indent="1"/>
    </xf>
    <xf numFmtId="178" fontId="27" fillId="0" borderId="8" xfId="13" applyNumberFormat="1" applyFont="1" applyFill="1" applyBorder="1" applyAlignment="1">
      <alignment horizontal="right" vertical="center" wrapText="1" indent="1"/>
    </xf>
    <xf numFmtId="178" fontId="27" fillId="0" borderId="8" xfId="12" applyFont="1" applyBorder="1" applyAlignment="1">
      <alignment horizontal="right" vertical="center" indent="1"/>
    </xf>
    <xf numFmtId="178" fontId="27" fillId="0" borderId="17" xfId="12" applyFont="1" applyBorder="1" applyAlignment="1">
      <alignment horizontal="right" indent="1"/>
    </xf>
    <xf numFmtId="178" fontId="27" fillId="0" borderId="17" xfId="13" applyNumberFormat="1" applyFont="1" applyFill="1" applyBorder="1" applyAlignment="1">
      <alignment horizontal="right" vertical="center" wrapText="1" indent="1"/>
    </xf>
    <xf numFmtId="178" fontId="27" fillId="0" borderId="17" xfId="12" applyFont="1" applyBorder="1" applyAlignment="1">
      <alignment horizontal="right" vertical="center" indent="1"/>
    </xf>
    <xf numFmtId="178" fontId="27" fillId="0" borderId="15" xfId="12" applyFont="1" applyBorder="1" applyAlignment="1">
      <alignment horizontal="right" indent="1"/>
    </xf>
    <xf numFmtId="178" fontId="27" fillId="0" borderId="15" xfId="13" applyNumberFormat="1" applyFont="1" applyFill="1" applyBorder="1" applyAlignment="1">
      <alignment horizontal="right" vertical="center" wrapText="1" indent="1"/>
    </xf>
    <xf numFmtId="178" fontId="27" fillId="0" borderId="15" xfId="12" applyFont="1" applyBorder="1" applyAlignment="1">
      <alignment horizontal="right" vertical="center" indent="1"/>
    </xf>
    <xf numFmtId="178" fontId="27" fillId="0" borderId="12" xfId="12" applyFont="1" applyBorder="1" applyAlignment="1">
      <alignment horizontal="right" indent="1"/>
    </xf>
    <xf numFmtId="178" fontId="27" fillId="0" borderId="12" xfId="13" applyNumberFormat="1" applyFont="1" applyFill="1" applyBorder="1" applyAlignment="1">
      <alignment horizontal="right" vertical="center" wrapText="1" indent="1"/>
    </xf>
    <xf numFmtId="178" fontId="27" fillId="0" borderId="12" xfId="12" applyFont="1" applyBorder="1" applyAlignment="1">
      <alignment horizontal="right" vertical="center" indent="1"/>
    </xf>
    <xf numFmtId="0" fontId="36" fillId="0" borderId="18" xfId="0" applyFont="1" applyBorder="1" applyAlignment="1">
      <alignment horizontal="left" vertical="top" wrapText="1" indent="1"/>
    </xf>
    <xf numFmtId="0" fontId="36" fillId="0" borderId="18" xfId="13" applyFont="1" applyFill="1" applyBorder="1" applyAlignment="1">
      <alignment horizontal="left" vertical="top" wrapText="1" indent="1"/>
    </xf>
    <xf numFmtId="178" fontId="27" fillId="39" borderId="17" xfId="12" applyFont="1" applyFill="1" applyBorder="1" applyAlignment="1">
      <alignment horizontal="right" indent="1"/>
    </xf>
    <xf numFmtId="178" fontId="27" fillId="39" borderId="17" xfId="13" applyNumberFormat="1" applyFont="1" applyFill="1" applyBorder="1" applyAlignment="1">
      <alignment horizontal="right" vertical="center" wrapText="1" indent="1"/>
    </xf>
    <xf numFmtId="178" fontId="27" fillId="39" borderId="17" xfId="12" applyFont="1" applyFill="1" applyBorder="1" applyAlignment="1">
      <alignment horizontal="right" vertical="center" indent="1"/>
    </xf>
    <xf numFmtId="178" fontId="38" fillId="39" borderId="17" xfId="13" applyNumberFormat="1" applyFont="1" applyFill="1" applyBorder="1" applyAlignment="1">
      <alignment horizontal="right" vertical="center" wrapText="1" indent="1"/>
    </xf>
    <xf numFmtId="0" fontId="38" fillId="0" borderId="18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top" wrapText="1"/>
    </xf>
    <xf numFmtId="178" fontId="27" fillId="0" borderId="26" xfId="12" applyFont="1" applyBorder="1" applyAlignment="1">
      <alignment horizontal="right" vertical="center" indent="1"/>
    </xf>
    <xf numFmtId="0" fontId="36" fillId="0" borderId="19" xfId="0" applyFont="1" applyBorder="1" applyAlignment="1">
      <alignment horizontal="left" vertical="top" wrapText="1" indent="1"/>
    </xf>
    <xf numFmtId="0" fontId="36" fillId="0" borderId="30" xfId="0" applyFont="1" applyBorder="1" applyAlignment="1">
      <alignment horizontal="left" vertical="top" wrapText="1" indent="1"/>
    </xf>
    <xf numFmtId="178" fontId="27" fillId="0" borderId="33" xfId="12" applyFont="1" applyBorder="1" applyAlignment="1">
      <alignment horizontal="right" vertical="center" indent="1"/>
    </xf>
    <xf numFmtId="0" fontId="36" fillId="0" borderId="35" xfId="0" applyFont="1" applyBorder="1" applyAlignment="1">
      <alignment horizontal="left" vertical="top" wrapText="1" indent="1"/>
    </xf>
    <xf numFmtId="178" fontId="27" fillId="0" borderId="26" xfId="13" applyNumberFormat="1" applyFont="1" applyFill="1" applyBorder="1" applyAlignment="1">
      <alignment horizontal="right" vertical="center" wrapText="1" indent="1"/>
    </xf>
    <xf numFmtId="0" fontId="27" fillId="0" borderId="31" xfId="0" applyFont="1" applyBorder="1" applyAlignment="1">
      <alignment horizontal="left" vertical="center" indent="1"/>
    </xf>
    <xf numFmtId="0" fontId="29" fillId="0" borderId="31" xfId="0" applyFont="1" applyBorder="1" applyAlignment="1">
      <alignment horizontal="left" vertical="top" wrapText="1" indent="1"/>
    </xf>
    <xf numFmtId="178" fontId="27" fillId="0" borderId="33" xfId="13" applyNumberFormat="1" applyFont="1" applyFill="1" applyBorder="1" applyAlignment="1">
      <alignment horizontal="right" vertical="center" wrapText="1" indent="1"/>
    </xf>
    <xf numFmtId="178" fontId="27" fillId="0" borderId="26" xfId="12" applyFont="1" applyBorder="1" applyAlignment="1">
      <alignment horizontal="right" indent="1"/>
    </xf>
    <xf numFmtId="178" fontId="57" fillId="0" borderId="26" xfId="13" applyNumberFormat="1" applyFont="1" applyFill="1" applyBorder="1" applyAlignment="1">
      <alignment horizontal="center" vertical="center" wrapText="1"/>
    </xf>
    <xf numFmtId="178" fontId="27" fillId="0" borderId="45" xfId="12" applyFont="1" applyBorder="1" applyAlignment="1">
      <alignment horizontal="right" indent="1"/>
    </xf>
    <xf numFmtId="178" fontId="27" fillId="0" borderId="45" xfId="13" applyNumberFormat="1" applyFont="1" applyFill="1" applyBorder="1" applyAlignment="1">
      <alignment horizontal="right" vertical="center" wrapText="1" indent="1"/>
    </xf>
    <xf numFmtId="178" fontId="27" fillId="0" borderId="44" xfId="13" applyNumberFormat="1" applyFont="1" applyFill="1" applyBorder="1" applyAlignment="1">
      <alignment horizontal="right" vertical="center" wrapText="1" indent="1"/>
    </xf>
    <xf numFmtId="178" fontId="27" fillId="0" borderId="46" xfId="13" applyNumberFormat="1" applyFont="1" applyFill="1" applyBorder="1" applyAlignment="1">
      <alignment horizontal="right" vertical="center" wrapText="1" indent="1"/>
    </xf>
    <xf numFmtId="0" fontId="29" fillId="0" borderId="43" xfId="13" applyFont="1" applyFill="1" applyBorder="1" applyAlignment="1">
      <alignment horizontal="left" vertical="top" wrapText="1" indent="1"/>
    </xf>
    <xf numFmtId="0" fontId="27" fillId="0" borderId="47" xfId="0" applyFont="1" applyBorder="1" applyAlignment="1">
      <alignment horizontal="left" vertical="center" indent="1"/>
    </xf>
    <xf numFmtId="0" fontId="29" fillId="0" borderId="47" xfId="0" applyFont="1" applyBorder="1" applyAlignment="1">
      <alignment horizontal="left" vertical="top" wrapText="1" indent="1"/>
    </xf>
    <xf numFmtId="178" fontId="27" fillId="0" borderId="53" xfId="13" applyNumberFormat="1" applyFont="1" applyFill="1" applyBorder="1" applyAlignment="1">
      <alignment horizontal="right" vertical="center" wrapText="1" indent="1"/>
    </xf>
    <xf numFmtId="178" fontId="27" fillId="0" borderId="58" xfId="12" applyFont="1" applyBorder="1" applyAlignment="1">
      <alignment horizontal="right" indent="1"/>
    </xf>
    <xf numFmtId="178" fontId="27" fillId="0" borderId="58" xfId="13" applyNumberFormat="1" applyFont="1" applyFill="1" applyBorder="1" applyAlignment="1">
      <alignment horizontal="right" vertical="center" wrapText="1" indent="1"/>
    </xf>
    <xf numFmtId="178" fontId="27" fillId="0" borderId="58" xfId="12" applyFont="1" applyBorder="1" applyAlignment="1">
      <alignment horizontal="right" vertical="center" indent="1"/>
    </xf>
    <xf numFmtId="0" fontId="29" fillId="0" borderId="58" xfId="0" applyFont="1" applyBorder="1" applyAlignment="1">
      <alignment horizontal="left" vertical="top" wrapText="1" indent="1"/>
    </xf>
    <xf numFmtId="178" fontId="27" fillId="0" borderId="60" xfId="13" applyNumberFormat="1" applyFont="1" applyFill="1" applyBorder="1" applyAlignment="1">
      <alignment horizontal="right" vertical="center" wrapText="1" indent="1"/>
    </xf>
    <xf numFmtId="178" fontId="27" fillId="0" borderId="62" xfId="13" applyNumberFormat="1" applyFont="1" applyFill="1" applyBorder="1" applyAlignment="1">
      <alignment horizontal="right" vertical="center" wrapText="1" indent="1"/>
    </xf>
    <xf numFmtId="0" fontId="29" fillId="0" borderId="59" xfId="13" applyFont="1" applyFill="1" applyBorder="1" applyAlignment="1">
      <alignment horizontal="left" vertical="top" wrapText="1" indent="1"/>
    </xf>
    <xf numFmtId="178" fontId="27" fillId="0" borderId="0" xfId="12" applyFont="1" applyAlignment="1">
      <alignment horizontal="right" indent="1"/>
    </xf>
    <xf numFmtId="178" fontId="27" fillId="0" borderId="0" xfId="12" applyFont="1" applyAlignment="1">
      <alignment horizontal="right" vertical="center" indent="1"/>
    </xf>
    <xf numFmtId="178" fontId="27" fillId="0" borderId="0" xfId="13" applyNumberFormat="1" applyFont="1" applyFill="1" applyBorder="1" applyAlignment="1">
      <alignment horizontal="right" vertical="center" wrapText="1" indent="1"/>
    </xf>
    <xf numFmtId="0" fontId="63" fillId="0" borderId="0" xfId="0" applyFont="1" applyAlignment="1">
      <alignment horizontal="center" vertical="top" wrapText="1"/>
    </xf>
    <xf numFmtId="0" fontId="28" fillId="53" borderId="5" xfId="2" applyFont="1" applyFill="1" applyBorder="1" applyAlignment="1">
      <alignment horizontal="center" vertical="center"/>
    </xf>
    <xf numFmtId="0" fontId="28" fillId="53" borderId="6" xfId="2" applyFont="1" applyFill="1" applyBorder="1" applyAlignment="1">
      <alignment horizontal="center" vertical="center"/>
    </xf>
    <xf numFmtId="178" fontId="27" fillId="0" borderId="71" xfId="12" applyFont="1" applyBorder="1" applyAlignment="1">
      <alignment horizontal="right" vertical="center" indent="1"/>
    </xf>
    <xf numFmtId="178" fontId="27" fillId="0" borderId="70" xfId="12" applyFont="1" applyBorder="1" applyAlignment="1">
      <alignment horizontal="right" indent="1"/>
    </xf>
    <xf numFmtId="178" fontId="27" fillId="0" borderId="76" xfId="12" applyFont="1" applyBorder="1" applyAlignment="1">
      <alignment horizontal="right" indent="1"/>
    </xf>
    <xf numFmtId="178" fontId="27" fillId="0" borderId="77" xfId="12" applyFont="1" applyBorder="1" applyAlignment="1">
      <alignment horizontal="right" indent="1"/>
    </xf>
    <xf numFmtId="178" fontId="27" fillId="0" borderId="78" xfId="12" applyFont="1" applyBorder="1" applyAlignment="1">
      <alignment horizontal="right" indent="1"/>
    </xf>
    <xf numFmtId="178" fontId="50" fillId="0" borderId="78" xfId="12" applyFont="1" applyBorder="1" applyAlignment="1">
      <alignment horizontal="center"/>
    </xf>
    <xf numFmtId="0" fontId="63" fillId="0" borderId="78" xfId="0" applyFont="1" applyBorder="1" applyAlignment="1">
      <alignment horizontal="center" vertical="top" wrapText="1"/>
    </xf>
    <xf numFmtId="0" fontId="64" fillId="0" borderId="78" xfId="0" applyFont="1" applyBorder="1" applyAlignment="1">
      <alignment horizontal="center" vertical="top" wrapText="1"/>
    </xf>
    <xf numFmtId="178" fontId="27" fillId="0" borderId="78" xfId="12" applyFont="1" applyBorder="1" applyAlignment="1">
      <alignment horizontal="right" vertical="center" indent="1"/>
    </xf>
    <xf numFmtId="0" fontId="29" fillId="0" borderId="79" xfId="0" applyFont="1" applyBorder="1" applyAlignment="1">
      <alignment horizontal="left" vertical="top" wrapText="1" indent="1"/>
    </xf>
    <xf numFmtId="0" fontId="62" fillId="0" borderId="78" xfId="0" applyFont="1" applyBorder="1" applyAlignment="1">
      <alignment horizontal="left" vertical="top" wrapText="1" indent="1"/>
    </xf>
    <xf numFmtId="0" fontId="64" fillId="0" borderId="79" xfId="0" applyFont="1" applyBorder="1" applyAlignment="1">
      <alignment horizontal="center" vertical="top" wrapText="1"/>
    </xf>
    <xf numFmtId="0" fontId="29" fillId="0" borderId="78" xfId="0" applyFont="1" applyBorder="1" applyAlignment="1">
      <alignment horizontal="left" vertical="top" wrapText="1" indent="1"/>
    </xf>
    <xf numFmtId="0" fontId="29" fillId="0" borderId="79" xfId="13" applyFont="1" applyFill="1" applyBorder="1" applyAlignment="1">
      <alignment horizontal="left" vertical="top" wrapText="1" indent="1"/>
    </xf>
    <xf numFmtId="178" fontId="27" fillId="0" borderId="78" xfId="13" applyNumberFormat="1" applyFont="1" applyFill="1" applyBorder="1" applyAlignment="1">
      <alignment horizontal="right" vertical="center" wrapText="1" indent="1"/>
    </xf>
    <xf numFmtId="178" fontId="50" fillId="0" borderId="79" xfId="12" applyFont="1" applyBorder="1" applyAlignment="1">
      <alignment horizontal="center"/>
    </xf>
    <xf numFmtId="0" fontId="64" fillId="0" borderId="74" xfId="0" applyFont="1" applyBorder="1" applyAlignment="1">
      <alignment horizontal="center" vertical="top" wrapText="1"/>
    </xf>
    <xf numFmtId="0" fontId="63" fillId="0" borderId="79" xfId="0" applyFont="1" applyBorder="1" applyAlignment="1">
      <alignment horizontal="center" vertical="top" wrapText="1"/>
    </xf>
    <xf numFmtId="178" fontId="50" fillId="0" borderId="73" xfId="12" applyFont="1" applyBorder="1" applyAlignment="1">
      <alignment horizontal="center"/>
    </xf>
    <xf numFmtId="0" fontId="29" fillId="0" borderId="73" xfId="0" applyFont="1" applyBorder="1" applyAlignment="1">
      <alignment horizontal="left" vertical="top" wrapText="1" indent="1"/>
    </xf>
    <xf numFmtId="178" fontId="27" fillId="0" borderId="71" xfId="13" applyNumberFormat="1" applyFont="1" applyFill="1" applyBorder="1" applyAlignment="1">
      <alignment horizontal="right" vertical="center" wrapText="1" indent="1"/>
    </xf>
    <xf numFmtId="0" fontId="62" fillId="0" borderId="79" xfId="0" applyFont="1" applyBorder="1" applyAlignment="1">
      <alignment horizontal="left" vertical="top" wrapText="1" indent="1"/>
    </xf>
    <xf numFmtId="178" fontId="50" fillId="0" borderId="74" xfId="12" applyFont="1" applyBorder="1" applyAlignment="1">
      <alignment horizontal="center"/>
    </xf>
    <xf numFmtId="0" fontId="34" fillId="0" borderId="70" xfId="0" applyFont="1" applyBorder="1">
      <alignment vertical="top"/>
    </xf>
    <xf numFmtId="178" fontId="38" fillId="54" borderId="0" xfId="12" applyFont="1" applyFill="1" applyAlignment="1">
      <alignment horizontal="center" vertical="center"/>
    </xf>
    <xf numFmtId="178" fontId="27" fillId="0" borderId="77" xfId="12" applyFont="1" applyBorder="1" applyAlignment="1">
      <alignment horizontal="right" vertical="center" indent="1"/>
    </xf>
    <xf numFmtId="178" fontId="27" fillId="0" borderId="77" xfId="13" applyNumberFormat="1" applyFont="1" applyFill="1" applyBorder="1" applyAlignment="1">
      <alignment horizontal="right" vertical="center" wrapText="1" indent="1"/>
    </xf>
    <xf numFmtId="178" fontId="27" fillId="0" borderId="75" xfId="13" applyNumberFormat="1" applyFont="1" applyFill="1" applyBorder="1" applyAlignment="1">
      <alignment horizontal="right" vertical="center" wrapText="1" indent="1"/>
    </xf>
    <xf numFmtId="0" fontId="27" fillId="0" borderId="78" xfId="0" applyFont="1" applyBorder="1" applyAlignment="1">
      <alignment horizontal="left" vertical="center" indent="1"/>
    </xf>
    <xf numFmtId="0" fontId="36" fillId="0" borderId="72" xfId="0" applyFont="1" applyBorder="1" applyAlignment="1">
      <alignment horizontal="left" vertical="top" wrapText="1" indent="1"/>
    </xf>
    <xf numFmtId="0" fontId="35" fillId="0" borderId="72" xfId="0" applyFont="1" applyBorder="1" applyAlignment="1">
      <alignment horizontal="left" vertical="center" indent="1"/>
    </xf>
    <xf numFmtId="178" fontId="38" fillId="0" borderId="58" xfId="12" applyFont="1" applyBorder="1" applyAlignment="1">
      <alignment horizontal="center" vertical="center"/>
    </xf>
    <xf numFmtId="178" fontId="67" fillId="0" borderId="58" xfId="12" applyFont="1" applyBorder="1" applyAlignment="1">
      <alignment horizontal="right"/>
    </xf>
    <xf numFmtId="178" fontId="27" fillId="0" borderId="81" xfId="12" applyFont="1" applyBorder="1" applyAlignment="1">
      <alignment horizontal="right" indent="1"/>
    </xf>
    <xf numFmtId="178" fontId="27" fillId="0" borderId="81" xfId="13" applyNumberFormat="1" applyFont="1" applyFill="1" applyBorder="1" applyAlignment="1">
      <alignment horizontal="right" vertical="center" wrapText="1" indent="1"/>
    </xf>
    <xf numFmtId="178" fontId="27" fillId="0" borderId="81" xfId="12" applyFont="1" applyBorder="1" applyAlignment="1">
      <alignment horizontal="right" vertical="center" indent="1"/>
    </xf>
    <xf numFmtId="178" fontId="38" fillId="40" borderId="81" xfId="12" applyFont="1" applyFill="1" applyBorder="1" applyAlignment="1">
      <alignment horizontal="center" vertical="center"/>
    </xf>
    <xf numFmtId="178" fontId="38" fillId="0" borderId="81" xfId="12" applyFont="1" applyBorder="1" applyAlignment="1">
      <alignment horizontal="center"/>
    </xf>
    <xf numFmtId="178" fontId="38" fillId="0" borderId="81" xfId="13" applyNumberFormat="1" applyFont="1" applyFill="1" applyBorder="1" applyAlignment="1">
      <alignment horizontal="center" vertical="center" wrapText="1"/>
    </xf>
    <xf numFmtId="178" fontId="38" fillId="39" borderId="81" xfId="13" applyNumberFormat="1" applyFont="1" applyFill="1" applyBorder="1" applyAlignment="1">
      <alignment horizontal="right" vertical="center" wrapText="1" indent="1"/>
    </xf>
    <xf numFmtId="0" fontId="39" fillId="0" borderId="18" xfId="13" applyFont="1" applyFill="1" applyBorder="1" applyAlignment="1">
      <alignment horizontal="left" vertical="top" wrapText="1" indent="1"/>
    </xf>
    <xf numFmtId="178" fontId="38" fillId="58" borderId="81" xfId="12" applyFont="1" applyFill="1" applyBorder="1" applyAlignment="1">
      <alignment horizontal="center" vertical="center"/>
    </xf>
    <xf numFmtId="178" fontId="38" fillId="48" borderId="81" xfId="12" applyFont="1" applyFill="1" applyBorder="1" applyAlignment="1">
      <alignment horizontal="center" vertical="center"/>
    </xf>
    <xf numFmtId="178" fontId="38" fillId="53" borderId="81" xfId="12" applyFont="1" applyFill="1" applyBorder="1" applyAlignment="1">
      <alignment horizontal="center" vertical="center"/>
    </xf>
    <xf numFmtId="178" fontId="38" fillId="52" borderId="81" xfId="12" applyFont="1" applyFill="1" applyBorder="1" applyAlignment="1">
      <alignment horizontal="center" vertical="center"/>
    </xf>
    <xf numFmtId="178" fontId="38" fillId="0" borderId="81" xfId="12" applyFont="1" applyBorder="1" applyAlignment="1">
      <alignment horizontal="center" vertical="center"/>
    </xf>
    <xf numFmtId="0" fontId="38" fillId="48" borderId="18" xfId="0" applyFont="1" applyFill="1" applyBorder="1" applyAlignment="1">
      <alignment horizontal="center" vertical="center" wrapText="1"/>
    </xf>
    <xf numFmtId="178" fontId="38" fillId="42" borderId="81" xfId="12" applyFont="1" applyFill="1" applyBorder="1" applyAlignment="1">
      <alignment horizontal="center" vertical="center"/>
    </xf>
    <xf numFmtId="178" fontId="69" fillId="59" borderId="81" xfId="13" applyNumberFormat="1" applyFont="1" applyFill="1" applyBorder="1" applyAlignment="1">
      <alignment horizontal="right" vertical="center" wrapText="1" indent="1"/>
    </xf>
    <xf numFmtId="178" fontId="35" fillId="45" borderId="81" xfId="13" applyNumberFormat="1" applyFont="1" applyFill="1" applyBorder="1" applyAlignment="1">
      <alignment horizontal="right" vertical="center" wrapText="1" indent="1"/>
    </xf>
    <xf numFmtId="0" fontId="37" fillId="0" borderId="18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178" fontId="65" fillId="60" borderId="81" xfId="12" applyFont="1" applyFill="1" applyBorder="1" applyAlignment="1">
      <alignment horizontal="center" vertical="center"/>
    </xf>
    <xf numFmtId="178" fontId="38" fillId="46" borderId="81" xfId="12" applyFont="1" applyFill="1" applyBorder="1" applyAlignment="1">
      <alignment horizontal="center" vertical="center"/>
    </xf>
    <xf numFmtId="0" fontId="36" fillId="8" borderId="18" xfId="0" applyFont="1" applyFill="1" applyBorder="1" applyAlignment="1">
      <alignment horizontal="right" vertical="top" wrapText="1" indent="1"/>
    </xf>
    <xf numFmtId="178" fontId="51" fillId="43" borderId="81" xfId="13" applyNumberFormat="1" applyFont="1" applyFill="1" applyBorder="1" applyAlignment="1">
      <alignment horizontal="center" vertical="center" wrapText="1"/>
    </xf>
    <xf numFmtId="178" fontId="38" fillId="52" borderId="81" xfId="13" applyNumberFormat="1" applyFont="1" applyFill="1" applyBorder="1" applyAlignment="1">
      <alignment horizontal="center" vertical="center" wrapText="1"/>
    </xf>
    <xf numFmtId="0" fontId="36" fillId="8" borderId="18" xfId="0" applyFont="1" applyFill="1" applyBorder="1" applyAlignment="1">
      <alignment horizontal="right" vertical="top" wrapText="1"/>
    </xf>
    <xf numFmtId="0" fontId="36" fillId="39" borderId="0" xfId="11" applyFont="1" applyFill="1" applyBorder="1" applyAlignment="1">
      <alignment horizontal="center" vertical="center" wrapText="1"/>
    </xf>
    <xf numFmtId="0" fontId="29" fillId="0" borderId="0" xfId="13" applyFont="1" applyFill="1" applyBorder="1" applyAlignment="1">
      <alignment horizontal="left" vertical="top" wrapText="1" indent="1"/>
    </xf>
    <xf numFmtId="0" fontId="50" fillId="0" borderId="31" xfId="0" applyFont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31" xfId="0" applyFont="1" applyBorder="1" applyAlignment="1">
      <alignment horizontal="center" vertical="center"/>
    </xf>
    <xf numFmtId="0" fontId="51" fillId="0" borderId="32" xfId="0" applyFont="1" applyBorder="1" applyAlignment="1">
      <alignment horizontal="center" vertical="center"/>
    </xf>
    <xf numFmtId="0" fontId="56" fillId="0" borderId="9" xfId="13" applyFont="1" applyFill="1" applyBorder="1" applyAlignment="1">
      <alignment horizontal="center" vertical="center"/>
    </xf>
    <xf numFmtId="178" fontId="51" fillId="0" borderId="26" xfId="13" applyNumberFormat="1" applyFont="1" applyFill="1" applyBorder="1" applyAlignment="1">
      <alignment horizontal="center" vertical="center" wrapText="1"/>
    </xf>
    <xf numFmtId="0" fontId="27" fillId="0" borderId="85" xfId="0" applyFont="1" applyBorder="1" applyAlignment="1">
      <alignment horizontal="left" vertical="center" indent="1"/>
    </xf>
    <xf numFmtId="0" fontId="27" fillId="0" borderId="42" xfId="0" applyFont="1" applyBorder="1" applyAlignment="1">
      <alignment horizontal="left" vertical="center" indent="1"/>
    </xf>
    <xf numFmtId="178" fontId="27" fillId="0" borderId="88" xfId="13" applyNumberFormat="1" applyFont="1" applyFill="1" applyBorder="1" applyAlignment="1">
      <alignment horizontal="right" vertical="center" wrapText="1" indent="1"/>
    </xf>
    <xf numFmtId="0" fontId="36" fillId="0" borderId="83" xfId="0" applyFont="1" applyBorder="1" applyAlignment="1">
      <alignment horizontal="left" vertical="top" wrapText="1" indent="1"/>
    </xf>
    <xf numFmtId="178" fontId="38" fillId="48" borderId="0" xfId="12" applyFont="1" applyFill="1" applyAlignment="1">
      <alignment horizontal="center" vertical="center"/>
    </xf>
    <xf numFmtId="178" fontId="65" fillId="49" borderId="85" xfId="12" applyFont="1" applyFill="1" applyBorder="1" applyAlignment="1">
      <alignment horizontal="center" vertical="center"/>
    </xf>
    <xf numFmtId="178" fontId="72" fillId="61" borderId="0" xfId="12" applyFont="1" applyFill="1" applyAlignment="1">
      <alignment horizontal="center" vertical="center"/>
    </xf>
    <xf numFmtId="178" fontId="72" fillId="61" borderId="85" xfId="12" applyFont="1" applyFill="1" applyBorder="1" applyAlignment="1">
      <alignment horizontal="center" vertical="center"/>
    </xf>
    <xf numFmtId="178" fontId="38" fillId="54" borderId="88" xfId="12" applyFont="1" applyFill="1" applyBorder="1" applyAlignment="1">
      <alignment horizontal="center" vertical="center"/>
    </xf>
    <xf numFmtId="0" fontId="36" fillId="39" borderId="34" xfId="0" applyFont="1" applyFill="1" applyBorder="1" applyAlignment="1">
      <alignment vertical="center"/>
    </xf>
    <xf numFmtId="0" fontId="36" fillId="39" borderId="31" xfId="0" applyFont="1" applyFill="1" applyBorder="1" applyAlignment="1">
      <alignment vertical="center"/>
    </xf>
    <xf numFmtId="0" fontId="36" fillId="0" borderId="34" xfId="0" applyFont="1" applyBorder="1" applyAlignment="1">
      <alignment vertical="center"/>
    </xf>
    <xf numFmtId="178" fontId="35" fillId="0" borderId="26" xfId="13" applyNumberFormat="1" applyFont="1" applyFill="1" applyBorder="1" applyAlignment="1">
      <alignment vertical="center" wrapText="1"/>
    </xf>
    <xf numFmtId="178" fontId="38" fillId="0" borderId="26" xfId="13" applyNumberFormat="1" applyFont="1" applyFill="1" applyBorder="1" applyAlignment="1">
      <alignment vertical="center"/>
    </xf>
    <xf numFmtId="178" fontId="73" fillId="51" borderId="85" xfId="12" applyFont="1" applyFill="1" applyBorder="1" applyAlignment="1">
      <alignment horizontal="center" vertical="center"/>
    </xf>
    <xf numFmtId="178" fontId="36" fillId="0" borderId="26" xfId="13" applyNumberFormat="1" applyFont="1" applyFill="1" applyBorder="1" applyAlignment="1">
      <alignment horizontal="right" vertical="center" wrapText="1"/>
    </xf>
    <xf numFmtId="178" fontId="38" fillId="54" borderId="85" xfId="12" applyFont="1" applyFill="1" applyBorder="1" applyAlignment="1">
      <alignment horizontal="center" vertical="center"/>
    </xf>
    <xf numFmtId="178" fontId="55" fillId="44" borderId="90" xfId="12" applyFont="1" applyFill="1" applyBorder="1" applyAlignment="1">
      <alignment horizontal="center" vertical="center"/>
    </xf>
    <xf numFmtId="0" fontId="36" fillId="0" borderId="34" xfId="0" applyFont="1" applyBorder="1" applyAlignment="1">
      <alignment horizontal="right" vertical="center" wrapText="1" indent="1"/>
    </xf>
    <xf numFmtId="0" fontId="36" fillId="0" borderId="30" xfId="0" applyFont="1" applyBorder="1" applyAlignment="1">
      <alignment horizontal="right" vertical="center" wrapText="1" indent="1"/>
    </xf>
    <xf numFmtId="178" fontId="54" fillId="9" borderId="85" xfId="12" applyFont="1" applyFill="1" applyBorder="1" applyAlignment="1">
      <alignment horizontal="center" vertical="center"/>
    </xf>
    <xf numFmtId="178" fontId="38" fillId="54" borderId="91" xfId="12" applyFont="1" applyFill="1" applyBorder="1" applyAlignment="1">
      <alignment horizontal="center" vertical="center"/>
    </xf>
    <xf numFmtId="178" fontId="73" fillId="51" borderId="88" xfId="12" applyFont="1" applyFill="1" applyBorder="1" applyAlignment="1">
      <alignment horizontal="center" vertical="center"/>
    </xf>
    <xf numFmtId="0" fontId="51" fillId="0" borderId="92" xfId="0" applyFont="1" applyBorder="1" applyAlignment="1">
      <alignment horizontal="center" vertical="center"/>
    </xf>
    <xf numFmtId="0" fontId="29" fillId="0" borderId="85" xfId="0" applyFont="1" applyBorder="1" applyAlignment="1">
      <alignment horizontal="left" vertical="top" wrapText="1" indent="1"/>
    </xf>
    <xf numFmtId="178" fontId="27" fillId="0" borderId="93" xfId="12" applyFont="1" applyBorder="1" applyAlignment="1">
      <alignment horizontal="right" indent="1"/>
    </xf>
    <xf numFmtId="0" fontId="38" fillId="42" borderId="9" xfId="13" applyFont="1" applyFill="1" applyBorder="1" applyAlignment="1">
      <alignment horizontal="center" vertical="center" wrapText="1"/>
    </xf>
    <xf numFmtId="178" fontId="50" fillId="0" borderId="26" xfId="13" applyNumberFormat="1" applyFont="1" applyFill="1" applyBorder="1" applyAlignment="1">
      <alignment horizontal="center" vertical="center" wrapText="1"/>
    </xf>
    <xf numFmtId="178" fontId="57" fillId="0" borderId="9" xfId="13" applyNumberFormat="1" applyFont="1" applyFill="1" applyBorder="1" applyAlignment="1">
      <alignment horizontal="center" vertical="center" wrapText="1"/>
    </xf>
    <xf numFmtId="178" fontId="55" fillId="0" borderId="90" xfId="12" applyFont="1" applyBorder="1" applyAlignment="1">
      <alignment horizontal="right" vertical="center" indent="1"/>
    </xf>
    <xf numFmtId="0" fontId="38" fillId="50" borderId="9" xfId="13" applyFont="1" applyFill="1" applyBorder="1" applyAlignment="1">
      <alignment horizontal="center" vertical="center" wrapText="1"/>
    </xf>
    <xf numFmtId="178" fontId="38" fillId="62" borderId="9" xfId="13" applyNumberFormat="1" applyFont="1" applyFill="1" applyBorder="1" applyAlignment="1">
      <alignment horizontal="center" vertical="center" wrapText="1"/>
    </xf>
    <xf numFmtId="178" fontId="38" fillId="48" borderId="26" xfId="13" applyNumberFormat="1" applyFont="1" applyFill="1" applyBorder="1" applyAlignment="1">
      <alignment horizontal="center" vertical="center" wrapText="1"/>
    </xf>
    <xf numFmtId="178" fontId="38" fillId="56" borderId="26" xfId="12" applyFont="1" applyFill="1" applyBorder="1" applyAlignment="1">
      <alignment horizontal="center" vertical="center"/>
    </xf>
    <xf numFmtId="178" fontId="65" fillId="49" borderId="26" xfId="13" applyNumberFormat="1" applyFont="1" applyFill="1" applyBorder="1" applyAlignment="1">
      <alignment horizontal="center" vertical="center" wrapText="1"/>
    </xf>
    <xf numFmtId="0" fontId="38" fillId="0" borderId="9" xfId="13" applyFont="1" applyFill="1" applyBorder="1" applyAlignment="1">
      <alignment horizontal="center" vertical="center" wrapText="1"/>
    </xf>
    <xf numFmtId="178" fontId="27" fillId="8" borderId="26" xfId="13" applyNumberFormat="1" applyFont="1" applyFill="1" applyBorder="1" applyAlignment="1">
      <alignment horizontal="right" vertical="center" wrapText="1"/>
    </xf>
    <xf numFmtId="178" fontId="38" fillId="40" borderId="26" xfId="13" applyNumberFormat="1" applyFont="1" applyFill="1" applyBorder="1" applyAlignment="1">
      <alignment horizontal="center" vertical="center" wrapText="1"/>
    </xf>
    <xf numFmtId="178" fontId="51" fillId="43" borderId="9" xfId="13" applyNumberFormat="1" applyFont="1" applyFill="1" applyBorder="1" applyAlignment="1">
      <alignment horizontal="center" vertical="center" wrapText="1"/>
    </xf>
    <xf numFmtId="178" fontId="38" fillId="56" borderId="26" xfId="13" applyNumberFormat="1" applyFont="1" applyFill="1" applyBorder="1" applyAlignment="1">
      <alignment horizontal="center" vertical="center" wrapText="1"/>
    </xf>
    <xf numFmtId="178" fontId="65" fillId="49" borderId="9" xfId="13" applyNumberFormat="1" applyFont="1" applyFill="1" applyBorder="1" applyAlignment="1">
      <alignment horizontal="center" vertical="center" wrapText="1"/>
    </xf>
    <xf numFmtId="178" fontId="76" fillId="63" borderId="26" xfId="13" applyNumberFormat="1" applyFont="1" applyFill="1" applyBorder="1" applyAlignment="1">
      <alignment horizontal="center" vertical="center" wrapText="1"/>
    </xf>
    <xf numFmtId="178" fontId="77" fillId="57" borderId="9" xfId="13" applyNumberFormat="1" applyFont="1" applyFill="1" applyBorder="1" applyAlignment="1">
      <alignment horizontal="center" vertical="center" wrapText="1"/>
    </xf>
    <xf numFmtId="178" fontId="24" fillId="8" borderId="93" xfId="12" applyFont="1" applyFill="1" applyBorder="1" applyAlignment="1">
      <alignment horizontal="right" vertical="center"/>
    </xf>
    <xf numFmtId="178" fontId="24" fillId="8" borderId="26" xfId="13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left" vertical="center" indent="1"/>
    </xf>
    <xf numFmtId="178" fontId="34" fillId="0" borderId="45" xfId="12" applyFont="1" applyBorder="1" applyAlignment="1">
      <alignment horizontal="right" indent="1"/>
    </xf>
    <xf numFmtId="178" fontId="34" fillId="0" borderId="46" xfId="12" applyFont="1" applyBorder="1" applyAlignment="1">
      <alignment horizontal="right" indent="1"/>
    </xf>
    <xf numFmtId="178" fontId="73" fillId="55" borderId="45" xfId="12" applyFont="1" applyFill="1" applyBorder="1" applyAlignment="1">
      <alignment horizontal="right" vertical="center"/>
    </xf>
    <xf numFmtId="178" fontId="51" fillId="58" borderId="45" xfId="12" applyFont="1" applyFill="1" applyBorder="1" applyAlignment="1">
      <alignment horizontal="center"/>
    </xf>
    <xf numFmtId="178" fontId="51" fillId="40" borderId="45" xfId="12" applyFont="1" applyFill="1" applyBorder="1" applyAlignment="1">
      <alignment horizontal="center"/>
    </xf>
    <xf numFmtId="178" fontId="51" fillId="51" borderId="45" xfId="12" applyFont="1" applyFill="1" applyBorder="1" applyAlignment="1">
      <alignment horizontal="center"/>
    </xf>
    <xf numFmtId="0" fontId="34" fillId="0" borderId="0" xfId="0" applyFont="1" applyAlignment="1">
      <alignment horizontal="left" vertical="top" wrapText="1" indent="1"/>
    </xf>
    <xf numFmtId="0" fontId="34" fillId="0" borderId="13" xfId="0" applyFont="1" applyBorder="1" applyAlignment="1">
      <alignment horizontal="left" vertical="top" wrapText="1" indent="1"/>
    </xf>
    <xf numFmtId="0" fontId="34" fillId="0" borderId="43" xfId="0" applyFont="1" applyBorder="1" applyAlignment="1">
      <alignment horizontal="left" vertical="top" wrapText="1" indent="1"/>
    </xf>
    <xf numFmtId="0" fontId="51" fillId="44" borderId="13" xfId="0" applyFont="1" applyFill="1" applyBorder="1" applyAlignment="1">
      <alignment horizontal="center" vertical="top" wrapText="1"/>
    </xf>
    <xf numFmtId="178" fontId="73" fillId="0" borderId="45" xfId="12" applyFont="1" applyBorder="1" applyAlignment="1">
      <alignment horizontal="center" vertical="center"/>
    </xf>
    <xf numFmtId="178" fontId="34" fillId="0" borderId="45" xfId="13" applyNumberFormat="1" applyFont="1" applyFill="1" applyBorder="1" applyAlignment="1">
      <alignment horizontal="right" vertical="center" wrapText="1" indent="1"/>
    </xf>
    <xf numFmtId="178" fontId="34" fillId="0" borderId="45" xfId="12" applyFont="1" applyBorder="1" applyAlignment="1">
      <alignment horizontal="right" vertical="center" indent="1"/>
    </xf>
    <xf numFmtId="178" fontId="51" fillId="0" borderId="45" xfId="12" applyFont="1" applyBorder="1" applyAlignment="1">
      <alignment horizontal="center" vertical="center"/>
    </xf>
    <xf numFmtId="178" fontId="73" fillId="0" borderId="45" xfId="13" applyNumberFormat="1" applyFont="1" applyFill="1" applyBorder="1" applyAlignment="1">
      <alignment horizontal="center" vertical="center" wrapText="1"/>
    </xf>
    <xf numFmtId="178" fontId="51" fillId="55" borderId="45" xfId="13" applyNumberFormat="1" applyFont="1" applyFill="1" applyBorder="1" applyAlignment="1">
      <alignment horizontal="right" vertical="center" wrapText="1"/>
    </xf>
    <xf numFmtId="0" fontId="51" fillId="65" borderId="13" xfId="0" applyFont="1" applyFill="1" applyBorder="1" applyAlignment="1">
      <alignment horizontal="center" vertical="top" wrapText="1"/>
    </xf>
    <xf numFmtId="178" fontId="51" fillId="55" borderId="45" xfId="12" applyFont="1" applyFill="1" applyBorder="1" applyAlignment="1">
      <alignment horizontal="right" vertical="center"/>
    </xf>
    <xf numFmtId="0" fontId="34" fillId="0" borderId="45" xfId="0" applyFont="1" applyBorder="1" applyAlignment="1">
      <alignment horizontal="left" vertical="top" wrapText="1" indent="1"/>
    </xf>
    <xf numFmtId="0" fontId="76" fillId="64" borderId="13" xfId="0" applyFont="1" applyFill="1" applyBorder="1" applyAlignment="1">
      <alignment horizontal="center" vertical="center" wrapText="1"/>
    </xf>
    <xf numFmtId="178" fontId="57" fillId="0" borderId="45" xfId="12" applyFont="1" applyBorder="1" applyAlignment="1">
      <alignment horizontal="center"/>
    </xf>
    <xf numFmtId="0" fontId="57" fillId="0" borderId="13" xfId="0" applyFont="1" applyBorder="1" applyAlignment="1">
      <alignment horizontal="center" vertical="top" wrapText="1"/>
    </xf>
    <xf numFmtId="178" fontId="38" fillId="66" borderId="45" xfId="12" applyFont="1" applyFill="1" applyBorder="1" applyAlignment="1">
      <alignment horizontal="center" vertical="center"/>
    </xf>
    <xf numFmtId="178" fontId="38" fillId="40" borderId="45" xfId="12" applyFont="1" applyFill="1" applyBorder="1" applyAlignment="1">
      <alignment horizontal="center" vertical="center"/>
    </xf>
    <xf numFmtId="178" fontId="38" fillId="53" borderId="45" xfId="13" applyNumberFormat="1" applyFont="1" applyFill="1" applyBorder="1" applyAlignment="1">
      <alignment horizontal="center" vertical="center" wrapText="1"/>
    </xf>
    <xf numFmtId="178" fontId="79" fillId="8" borderId="45" xfId="12" applyFont="1" applyFill="1" applyBorder="1" applyAlignment="1">
      <alignment horizontal="center" vertical="center"/>
    </xf>
    <xf numFmtId="178" fontId="80" fillId="67" borderId="45" xfId="12" applyFont="1" applyFill="1" applyBorder="1" applyAlignment="1">
      <alignment horizontal="center" vertical="center"/>
    </xf>
    <xf numFmtId="178" fontId="78" fillId="8" borderId="45" xfId="12" applyFont="1" applyFill="1" applyBorder="1" applyAlignment="1">
      <alignment horizontal="center" vertical="center"/>
    </xf>
    <xf numFmtId="0" fontId="34" fillId="55" borderId="13" xfId="0" applyFont="1" applyFill="1" applyBorder="1" applyAlignment="1">
      <alignment horizontal="right" vertical="center" wrapText="1"/>
    </xf>
    <xf numFmtId="178" fontId="27" fillId="0" borderId="94" xfId="13" applyNumberFormat="1" applyFont="1" applyFill="1" applyBorder="1" applyAlignment="1">
      <alignment horizontal="right" vertical="center" wrapText="1" indent="1"/>
    </xf>
    <xf numFmtId="0" fontId="27" fillId="0" borderId="97" xfId="0" applyFont="1" applyBorder="1" applyAlignment="1">
      <alignment horizontal="left" vertical="center" indent="1"/>
    </xf>
    <xf numFmtId="178" fontId="27" fillId="0" borderId="98" xfId="13" applyNumberFormat="1" applyFont="1" applyFill="1" applyBorder="1" applyAlignment="1">
      <alignment horizontal="right" vertical="center" wrapText="1" indent="1"/>
    </xf>
    <xf numFmtId="178" fontId="27" fillId="0" borderId="99" xfId="13" applyNumberFormat="1" applyFont="1" applyFill="1" applyBorder="1" applyAlignment="1">
      <alignment horizontal="right" vertical="center" wrapText="1" indent="1"/>
    </xf>
    <xf numFmtId="178" fontId="27" fillId="0" borderId="100" xfId="13" applyNumberFormat="1" applyFont="1" applyFill="1" applyBorder="1" applyAlignment="1">
      <alignment horizontal="right" vertical="center" wrapText="1" indent="1"/>
    </xf>
    <xf numFmtId="0" fontId="29" fillId="0" borderId="101" xfId="13" applyFont="1" applyFill="1" applyBorder="1" applyAlignment="1">
      <alignment horizontal="left" vertical="top" wrapText="1" indent="1"/>
    </xf>
    <xf numFmtId="0" fontId="29" fillId="0" borderId="96" xfId="13" applyFont="1" applyFill="1" applyBorder="1" applyAlignment="1">
      <alignment horizontal="left" vertical="top" wrapText="1" indent="1"/>
    </xf>
    <xf numFmtId="178" fontId="27" fillId="0" borderId="106" xfId="12" applyFont="1" applyBorder="1" applyAlignment="1">
      <alignment horizontal="right" vertical="center" indent="1"/>
    </xf>
    <xf numFmtId="178" fontId="27" fillId="0" borderId="98" xfId="12" applyFont="1" applyBorder="1" applyAlignment="1">
      <alignment horizontal="right" vertical="center" indent="1"/>
    </xf>
    <xf numFmtId="178" fontId="27" fillId="0" borderId="107" xfId="12" applyFont="1" applyBorder="1" applyAlignment="1">
      <alignment horizontal="right" vertical="center" indent="1"/>
    </xf>
    <xf numFmtId="178" fontId="27" fillId="0" borderId="97" xfId="12" applyFont="1" applyBorder="1" applyAlignment="1">
      <alignment horizontal="right" vertical="center" indent="1"/>
    </xf>
    <xf numFmtId="0" fontId="29" fillId="0" borderId="105" xfId="0" applyFont="1" applyBorder="1" applyAlignment="1">
      <alignment horizontal="left" vertical="top" wrapText="1" indent="1"/>
    </xf>
    <xf numFmtId="178" fontId="27" fillId="0" borderId="106" xfId="13" applyNumberFormat="1" applyFont="1" applyFill="1" applyBorder="1" applyAlignment="1">
      <alignment horizontal="right" vertical="center" wrapText="1" indent="1"/>
    </xf>
    <xf numFmtId="178" fontId="27" fillId="0" borderId="104" xfId="13" applyNumberFormat="1" applyFont="1" applyFill="1" applyBorder="1" applyAlignment="1">
      <alignment horizontal="right" vertical="center" wrapText="1" indent="1"/>
    </xf>
    <xf numFmtId="0" fontId="29" fillId="0" borderId="97" xfId="0" applyFont="1" applyBorder="1" applyAlignment="1">
      <alignment horizontal="left" vertical="top" wrapText="1" indent="1"/>
    </xf>
    <xf numFmtId="178" fontId="38" fillId="6" borderId="94" xfId="12" applyFont="1" applyFill="1" applyBorder="1" applyAlignment="1">
      <alignment horizontal="center" vertical="center"/>
    </xf>
    <xf numFmtId="178" fontId="27" fillId="0" borderId="94" xfId="12" applyFont="1" applyBorder="1" applyAlignment="1">
      <alignment horizontal="right" vertical="center" indent="1"/>
    </xf>
    <xf numFmtId="0" fontId="27" fillId="0" borderId="97" xfId="0" applyFont="1" applyBorder="1" applyAlignment="1">
      <alignment horizontal="center" vertical="center"/>
    </xf>
    <xf numFmtId="178" fontId="27" fillId="0" borderId="109" xfId="12" applyFont="1" applyBorder="1" applyAlignment="1">
      <alignment horizontal="right" indent="1"/>
    </xf>
    <xf numFmtId="178" fontId="27" fillId="0" borderId="98" xfId="12" applyFont="1" applyBorder="1" applyAlignment="1">
      <alignment horizontal="right" indent="1"/>
    </xf>
    <xf numFmtId="178" fontId="57" fillId="0" borderId="98" xfId="12" applyFont="1" applyBorder="1" applyAlignment="1">
      <alignment horizontal="center"/>
    </xf>
    <xf numFmtId="178" fontId="59" fillId="0" borderId="98" xfId="12" applyFont="1" applyBorder="1" applyAlignment="1">
      <alignment horizontal="center" vertical="center" wrapText="1"/>
    </xf>
    <xf numFmtId="0" fontId="57" fillId="0" borderId="101" xfId="0" applyFont="1" applyBorder="1" applyAlignment="1">
      <alignment horizontal="center" vertical="top" wrapText="1"/>
    </xf>
    <xf numFmtId="178" fontId="38" fillId="6" borderId="98" xfId="12" applyFont="1" applyFill="1" applyBorder="1" applyAlignment="1">
      <alignment horizontal="center" vertical="center"/>
    </xf>
    <xf numFmtId="0" fontId="38" fillId="51" borderId="98" xfId="0" applyFont="1" applyFill="1" applyBorder="1" applyAlignment="1">
      <alignment horizontal="center" vertical="center" wrapText="1"/>
    </xf>
    <xf numFmtId="0" fontId="38" fillId="46" borderId="101" xfId="0" applyFont="1" applyFill="1" applyBorder="1" applyAlignment="1">
      <alignment horizontal="center" vertical="center" wrapText="1"/>
    </xf>
    <xf numFmtId="178" fontId="27" fillId="0" borderId="99" xfId="12" applyFont="1" applyBorder="1" applyAlignment="1">
      <alignment horizontal="right" vertical="center" indent="1"/>
    </xf>
    <xf numFmtId="0" fontId="38" fillId="40" borderId="98" xfId="0" applyFont="1" applyFill="1" applyBorder="1" applyAlignment="1">
      <alignment horizontal="center" vertical="center" wrapText="1"/>
    </xf>
    <xf numFmtId="0" fontId="38" fillId="46" borderId="98" xfId="0" applyFont="1" applyFill="1" applyBorder="1" applyAlignment="1">
      <alignment horizontal="center" vertical="center" wrapText="1"/>
    </xf>
    <xf numFmtId="0" fontId="38" fillId="46" borderId="94" xfId="0" applyFont="1" applyFill="1" applyBorder="1" applyAlignment="1">
      <alignment horizontal="center" vertical="center" wrapText="1"/>
    </xf>
    <xf numFmtId="178" fontId="57" fillId="39" borderId="98" xfId="12" applyFont="1" applyFill="1" applyBorder="1" applyAlignment="1">
      <alignment horizontal="center"/>
    </xf>
    <xf numFmtId="178" fontId="58" fillId="39" borderId="98" xfId="12" applyFont="1" applyFill="1" applyBorder="1" applyAlignment="1">
      <alignment horizontal="center" vertical="center"/>
    </xf>
    <xf numFmtId="0" fontId="57" fillId="39" borderId="101" xfId="0" applyFont="1" applyFill="1" applyBorder="1" applyAlignment="1">
      <alignment horizontal="center" vertical="top" wrapText="1"/>
    </xf>
    <xf numFmtId="178" fontId="27" fillId="0" borderId="106" xfId="12" applyFont="1" applyBorder="1" applyAlignment="1">
      <alignment horizontal="right" indent="1"/>
    </xf>
    <xf numFmtId="178" fontId="27" fillId="0" borderId="99" xfId="12" applyFont="1" applyBorder="1" applyAlignment="1">
      <alignment horizontal="right" indent="1"/>
    </xf>
    <xf numFmtId="178" fontId="27" fillId="0" borderId="108" xfId="12" applyFont="1" applyBorder="1" applyAlignment="1">
      <alignment horizontal="right" indent="1"/>
    </xf>
    <xf numFmtId="178" fontId="38" fillId="6" borderId="107" xfId="12" applyFont="1" applyFill="1" applyBorder="1" applyAlignment="1">
      <alignment horizontal="center" vertical="center"/>
    </xf>
    <xf numFmtId="0" fontId="38" fillId="40" borderId="97" xfId="0" applyFont="1" applyFill="1" applyBorder="1" applyAlignment="1">
      <alignment horizontal="center" vertical="center" wrapText="1"/>
    </xf>
    <xf numFmtId="0" fontId="38" fillId="46" borderId="107" xfId="0" applyFont="1" applyFill="1" applyBorder="1" applyAlignment="1">
      <alignment horizontal="center" vertical="center" wrapText="1"/>
    </xf>
    <xf numFmtId="178" fontId="27" fillId="0" borderId="108" xfId="13" applyNumberFormat="1" applyFont="1" applyFill="1" applyBorder="1" applyAlignment="1">
      <alignment horizontal="right" vertical="center" wrapText="1" indent="1"/>
    </xf>
    <xf numFmtId="0" fontId="38" fillId="57" borderId="98" xfId="0" applyFont="1" applyFill="1" applyBorder="1" applyAlignment="1">
      <alignment horizontal="center" vertical="center" wrapText="1"/>
    </xf>
    <xf numFmtId="0" fontId="38" fillId="57" borderId="56" xfId="0" applyFont="1" applyFill="1" applyBorder="1" applyAlignment="1">
      <alignment horizontal="center" vertical="center" wrapText="1"/>
    </xf>
    <xf numFmtId="0" fontId="38" fillId="42" borderId="101" xfId="0" applyFont="1" applyFill="1" applyBorder="1" applyAlignment="1">
      <alignment horizontal="center" vertical="center" wrapText="1"/>
    </xf>
    <xf numFmtId="178" fontId="40" fillId="0" borderId="98" xfId="13" applyNumberFormat="1" applyFont="1" applyFill="1" applyBorder="1" applyAlignment="1">
      <alignment vertical="center" wrapText="1"/>
    </xf>
    <xf numFmtId="178" fontId="81" fillId="8" borderId="98" xfId="12" applyFont="1" applyFill="1" applyBorder="1" applyAlignment="1">
      <alignment horizontal="right" vertical="center"/>
    </xf>
    <xf numFmtId="178" fontId="81" fillId="8" borderId="98" xfId="13" applyNumberFormat="1" applyFont="1" applyFill="1" applyBorder="1" applyAlignment="1">
      <alignment horizontal="right" vertical="center" wrapText="1"/>
    </xf>
    <xf numFmtId="178" fontId="27" fillId="8" borderId="98" xfId="12" applyFont="1" applyFill="1" applyBorder="1" applyAlignment="1">
      <alignment horizontal="right"/>
    </xf>
    <xf numFmtId="178" fontId="27" fillId="8" borderId="98" xfId="13" applyNumberFormat="1" applyFont="1" applyFill="1" applyBorder="1" applyAlignment="1">
      <alignment horizontal="right" vertical="center" wrapText="1" indent="1"/>
    </xf>
    <xf numFmtId="178" fontId="27" fillId="0" borderId="110" xfId="13" applyNumberFormat="1" applyFont="1" applyFill="1" applyBorder="1" applyAlignment="1">
      <alignment horizontal="right" vertical="center" wrapText="1" indent="1"/>
    </xf>
    <xf numFmtId="0" fontId="38" fillId="51" borderId="101" xfId="0" applyFont="1" applyFill="1" applyBorder="1" applyAlignment="1">
      <alignment horizontal="center" vertical="center" wrapText="1"/>
    </xf>
    <xf numFmtId="0" fontId="28" fillId="8" borderId="111" xfId="2" applyFont="1" applyFill="1" applyBorder="1" applyAlignment="1">
      <alignment horizontal="center" vertical="center"/>
    </xf>
    <xf numFmtId="0" fontId="28" fillId="8" borderId="112" xfId="2" applyFont="1" applyFill="1" applyBorder="1" applyAlignment="1">
      <alignment horizontal="center" vertical="center"/>
    </xf>
    <xf numFmtId="178" fontId="38" fillId="6" borderId="106" xfId="12" applyFont="1" applyFill="1" applyBorder="1" applyAlignment="1">
      <alignment horizontal="center" vertical="center"/>
    </xf>
    <xf numFmtId="178" fontId="27" fillId="0" borderId="58" xfId="12" applyFont="1" applyBorder="1" applyAlignment="1">
      <alignment horizontal="center" vertical="center"/>
    </xf>
    <xf numFmtId="178" fontId="38" fillId="65" borderId="58" xfId="12" applyFont="1" applyFill="1" applyBorder="1" applyAlignment="1">
      <alignment horizontal="center" vertical="center"/>
    </xf>
    <xf numFmtId="178" fontId="38" fillId="58" borderId="58" xfId="12" applyFont="1" applyFill="1" applyBorder="1" applyAlignment="1">
      <alignment horizontal="center" vertical="center"/>
    </xf>
    <xf numFmtId="178" fontId="65" fillId="49" borderId="58" xfId="12" applyFont="1" applyFill="1" applyBorder="1" applyAlignment="1">
      <alignment horizontal="right" vertical="center" indent="1"/>
    </xf>
    <xf numFmtId="178" fontId="38" fillId="40" borderId="58" xfId="12" applyFont="1" applyFill="1" applyBorder="1" applyAlignment="1">
      <alignment horizontal="center" vertical="center"/>
    </xf>
    <xf numFmtId="0" fontId="38" fillId="7" borderId="16" xfId="0" applyFont="1" applyFill="1" applyBorder="1" applyAlignment="1">
      <alignment horizontal="center" vertical="center" wrapText="1"/>
    </xf>
    <xf numFmtId="178" fontId="36" fillId="0" borderId="58" xfId="13" applyNumberFormat="1" applyFont="1" applyFill="1" applyBorder="1" applyAlignment="1">
      <alignment horizontal="right" vertical="center" wrapText="1"/>
    </xf>
    <xf numFmtId="0" fontId="38" fillId="54" borderId="16" xfId="0" applyFont="1" applyFill="1" applyBorder="1" applyAlignment="1">
      <alignment horizontal="center" vertical="center" wrapText="1"/>
    </xf>
    <xf numFmtId="178" fontId="27" fillId="0" borderId="113" xfId="12" applyFont="1" applyBorder="1" applyAlignment="1">
      <alignment horizontal="right" indent="1"/>
    </xf>
    <xf numFmtId="0" fontId="28" fillId="9" borderId="114" xfId="2" applyFont="1" applyFill="1" applyBorder="1" applyAlignment="1">
      <alignment horizontal="center" vertical="center"/>
    </xf>
    <xf numFmtId="178" fontId="27" fillId="0" borderId="115" xfId="12" applyFont="1" applyBorder="1" applyAlignment="1">
      <alignment horizontal="right" indent="1"/>
    </xf>
    <xf numFmtId="0" fontId="27" fillId="0" borderId="68" xfId="0" applyFont="1" applyBorder="1" applyAlignment="1">
      <alignment horizontal="left" vertical="center" indent="1"/>
    </xf>
    <xf numFmtId="0" fontId="29" fillId="0" borderId="68" xfId="0" applyFont="1" applyBorder="1" applyAlignment="1">
      <alignment horizontal="left" vertical="top" wrapText="1" indent="1"/>
    </xf>
    <xf numFmtId="178" fontId="38" fillId="58" borderId="116" xfId="12" applyFont="1" applyFill="1" applyBorder="1" applyAlignment="1">
      <alignment horizontal="center" vertical="center"/>
    </xf>
    <xf numFmtId="0" fontId="38" fillId="54" borderId="117" xfId="0" applyFont="1" applyFill="1" applyBorder="1" applyAlignment="1">
      <alignment horizontal="center" vertical="center" wrapText="1"/>
    </xf>
    <xf numFmtId="178" fontId="38" fillId="65" borderId="113" xfId="12" applyFont="1" applyFill="1" applyBorder="1" applyAlignment="1">
      <alignment horizontal="center" vertical="center"/>
    </xf>
    <xf numFmtId="178" fontId="38" fillId="58" borderId="113" xfId="12" applyFont="1" applyFill="1" applyBorder="1" applyAlignment="1">
      <alignment horizontal="center" vertical="center"/>
    </xf>
    <xf numFmtId="178" fontId="65" fillId="49" borderId="113" xfId="12" applyFont="1" applyFill="1" applyBorder="1" applyAlignment="1">
      <alignment horizontal="right" vertical="center" indent="1"/>
    </xf>
    <xf numFmtId="178" fontId="27" fillId="0" borderId="115" xfId="13" applyNumberFormat="1" applyFont="1" applyFill="1" applyBorder="1" applyAlignment="1">
      <alignment horizontal="right" vertical="center" wrapText="1" indent="1"/>
    </xf>
    <xf numFmtId="178" fontId="27" fillId="0" borderId="113" xfId="13" applyNumberFormat="1" applyFont="1" applyFill="1" applyBorder="1" applyAlignment="1">
      <alignment horizontal="right" vertical="center" wrapText="1" indent="1"/>
    </xf>
    <xf numFmtId="0" fontId="38" fillId="7" borderId="118" xfId="0" applyFont="1" applyFill="1" applyBorder="1" applyAlignment="1">
      <alignment horizontal="center" vertical="center" wrapText="1"/>
    </xf>
    <xf numFmtId="0" fontId="38" fillId="54" borderId="119" xfId="0" applyFont="1" applyFill="1" applyBorder="1" applyAlignment="1">
      <alignment horizontal="center" vertical="center" wrapText="1"/>
    </xf>
    <xf numFmtId="178" fontId="27" fillId="0" borderId="115" xfId="12" applyFont="1" applyBorder="1" applyAlignment="1">
      <alignment horizontal="right" vertical="center" indent="1"/>
    </xf>
    <xf numFmtId="0" fontId="29" fillId="0" borderId="118" xfId="0" applyFont="1" applyBorder="1" applyAlignment="1">
      <alignment horizontal="left" vertical="top" wrapText="1" indent="1"/>
    </xf>
    <xf numFmtId="178" fontId="29" fillId="0" borderId="113" xfId="13" applyNumberFormat="1" applyFont="1" applyFill="1" applyBorder="1" applyAlignment="1">
      <alignment horizontal="right" vertical="center" wrapText="1"/>
    </xf>
    <xf numFmtId="0" fontId="38" fillId="54" borderId="118" xfId="0" applyFont="1" applyFill="1" applyBorder="1" applyAlignment="1">
      <alignment horizontal="center" vertical="center" wrapText="1"/>
    </xf>
    <xf numFmtId="178" fontId="38" fillId="68" borderId="71" xfId="12" applyFont="1" applyFill="1" applyBorder="1" applyAlignment="1">
      <alignment horizontal="center" vertical="center"/>
    </xf>
    <xf numFmtId="178" fontId="38" fillId="0" borderId="71" xfId="12" applyFont="1" applyBorder="1" applyAlignment="1">
      <alignment horizontal="center" vertical="center"/>
    </xf>
    <xf numFmtId="178" fontId="38" fillId="0" borderId="78" xfId="12" applyFont="1" applyBorder="1" applyAlignment="1">
      <alignment horizontal="center" vertical="center"/>
    </xf>
    <xf numFmtId="178" fontId="38" fillId="48" borderId="71" xfId="12" applyFont="1" applyFill="1" applyBorder="1" applyAlignment="1">
      <alignment horizontal="center" vertical="center"/>
    </xf>
    <xf numFmtId="178" fontId="53" fillId="57" borderId="78" xfId="12" applyFont="1" applyFill="1" applyBorder="1" applyAlignment="1">
      <alignment horizontal="center" vertical="center"/>
    </xf>
    <xf numFmtId="0" fontId="62" fillId="0" borderId="79" xfId="0" applyFont="1" applyBorder="1" applyAlignment="1">
      <alignment horizontal="center" vertical="top" wrapText="1"/>
    </xf>
    <xf numFmtId="0" fontId="62" fillId="0" borderId="74" xfId="0" applyFont="1" applyBorder="1" applyAlignment="1">
      <alignment horizontal="center" vertical="top" wrapText="1"/>
    </xf>
    <xf numFmtId="0" fontId="63" fillId="0" borderId="71" xfId="0" applyFont="1" applyBorder="1" applyAlignment="1">
      <alignment horizontal="center" vertical="top" wrapText="1"/>
    </xf>
    <xf numFmtId="0" fontId="50" fillId="0" borderId="78" xfId="0" applyFont="1" applyBorder="1" applyAlignment="1">
      <alignment horizontal="center" vertical="top" wrapText="1"/>
    </xf>
    <xf numFmtId="178" fontId="38" fillId="7" borderId="71" xfId="12" applyFont="1" applyFill="1" applyBorder="1" applyAlignment="1">
      <alignment horizontal="center" vertical="center"/>
    </xf>
    <xf numFmtId="178" fontId="38" fillId="48" borderId="78" xfId="12" applyFont="1" applyFill="1" applyBorder="1" applyAlignment="1">
      <alignment horizontal="center" vertical="center"/>
    </xf>
    <xf numFmtId="178" fontId="38" fillId="68" borderId="78" xfId="12" applyFont="1" applyFill="1" applyBorder="1" applyAlignment="1">
      <alignment horizontal="center" vertical="center"/>
    </xf>
    <xf numFmtId="0" fontId="27" fillId="0" borderId="71" xfId="0" applyFont="1" applyBorder="1" applyAlignment="1">
      <alignment horizontal="left" vertical="center" indent="1"/>
    </xf>
    <xf numFmtId="178" fontId="38" fillId="7" borderId="78" xfId="12" applyFont="1" applyFill="1" applyBorder="1" applyAlignment="1">
      <alignment horizontal="center" vertical="center"/>
    </xf>
    <xf numFmtId="0" fontId="28" fillId="53" borderId="120" xfId="2" applyFont="1" applyFill="1" applyBorder="1" applyAlignment="1">
      <alignment horizontal="center" vertical="center"/>
    </xf>
    <xf numFmtId="0" fontId="27" fillId="0" borderId="72" xfId="0" applyFont="1" applyBorder="1" applyAlignment="1">
      <alignment horizontal="center" vertical="center"/>
    </xf>
    <xf numFmtId="178" fontId="38" fillId="50" borderId="71" xfId="12" applyFont="1" applyFill="1" applyBorder="1" applyAlignment="1">
      <alignment horizontal="center" vertical="center"/>
    </xf>
    <xf numFmtId="0" fontId="38" fillId="0" borderId="16" xfId="0" applyFont="1" applyBorder="1" applyAlignment="1">
      <alignment horizontal="center" vertical="center" wrapText="1"/>
    </xf>
    <xf numFmtId="178" fontId="38" fillId="68" borderId="58" xfId="12" applyFont="1" applyFill="1" applyBorder="1" applyAlignment="1">
      <alignment horizontal="center" vertical="center"/>
    </xf>
    <xf numFmtId="0" fontId="38" fillId="44" borderId="16" xfId="13" applyFont="1" applyFill="1" applyBorder="1" applyAlignment="1">
      <alignment horizontal="center" vertical="center" wrapText="1"/>
    </xf>
    <xf numFmtId="178" fontId="38" fillId="7" borderId="58" xfId="12" applyFont="1" applyFill="1" applyBorder="1" applyAlignment="1">
      <alignment horizontal="center" vertical="center"/>
    </xf>
    <xf numFmtId="0" fontId="38" fillId="53" borderId="18" xfId="0" applyFont="1" applyFill="1" applyBorder="1" applyAlignment="1">
      <alignment horizontal="center" vertical="center" wrapText="1"/>
    </xf>
    <xf numFmtId="178" fontId="38" fillId="57" borderId="81" xfId="12" applyFont="1" applyFill="1" applyBorder="1" applyAlignment="1">
      <alignment horizontal="center" vertical="center"/>
    </xf>
    <xf numFmtId="178" fontId="38" fillId="51" borderId="81" xfId="12" applyFont="1" applyFill="1" applyBorder="1" applyAlignment="1">
      <alignment horizontal="center" vertical="center"/>
    </xf>
    <xf numFmtId="0" fontId="36" fillId="39" borderId="36" xfId="11" applyFont="1" applyFill="1" applyBorder="1" applyAlignment="1">
      <alignment horizontal="center" vertical="center" wrapText="1"/>
    </xf>
    <xf numFmtId="0" fontId="36" fillId="39" borderId="11" xfId="11" applyFont="1" applyFill="1" applyBorder="1" applyAlignment="1">
      <alignment horizontal="center" vertical="center" wrapText="1"/>
    </xf>
    <xf numFmtId="0" fontId="36" fillId="39" borderId="39" xfId="11" applyFont="1" applyFill="1" applyBorder="1" applyAlignment="1">
      <alignment horizontal="center" vertical="center" wrapText="1"/>
    </xf>
    <xf numFmtId="0" fontId="36" fillId="39" borderId="41" xfId="11" applyFont="1" applyFill="1" applyBorder="1" applyAlignment="1">
      <alignment horizontal="center" vertical="center" wrapText="1"/>
    </xf>
    <xf numFmtId="0" fontId="36" fillId="39" borderId="0" xfId="11" applyFont="1" applyFill="1" applyBorder="1" applyAlignment="1">
      <alignment horizontal="center" vertical="center" wrapText="1"/>
    </xf>
    <xf numFmtId="0" fontId="36" fillId="39" borderId="42" xfId="11" applyFont="1" applyFill="1" applyBorder="1" applyAlignment="1">
      <alignment horizontal="center" vertical="center" wrapText="1"/>
    </xf>
    <xf numFmtId="0" fontId="36" fillId="39" borderId="37" xfId="11" applyFont="1" applyFill="1" applyBorder="1" applyAlignment="1">
      <alignment horizontal="center" vertical="center" wrapText="1"/>
    </xf>
    <xf numFmtId="0" fontId="36" fillId="39" borderId="38" xfId="11" applyFont="1" applyFill="1" applyBorder="1" applyAlignment="1">
      <alignment horizontal="center" vertical="center" wrapText="1"/>
    </xf>
    <xf numFmtId="0" fontId="36" fillId="39" borderId="40" xfId="11" applyFont="1" applyFill="1" applyBorder="1" applyAlignment="1">
      <alignment horizontal="center" vertical="center" wrapText="1"/>
    </xf>
    <xf numFmtId="178" fontId="40" fillId="41" borderId="26" xfId="13" applyNumberFormat="1" applyFont="1" applyFill="1" applyBorder="1" applyAlignment="1">
      <alignment horizontal="center" vertical="center" wrapText="1"/>
    </xf>
    <xf numFmtId="178" fontId="40" fillId="41" borderId="9" xfId="13" applyNumberFormat="1" applyFont="1" applyFill="1" applyBorder="1" applyAlignment="1">
      <alignment horizontal="center" vertical="center" wrapText="1"/>
    </xf>
    <xf numFmtId="178" fontId="40" fillId="41" borderId="26" xfId="12" applyFont="1" applyFill="1" applyBorder="1" applyAlignment="1">
      <alignment horizontal="center" vertical="center"/>
    </xf>
    <xf numFmtId="178" fontId="40" fillId="41" borderId="9" xfId="12" applyFont="1" applyFill="1" applyBorder="1" applyAlignment="1">
      <alignment horizontal="center" vertical="center"/>
    </xf>
    <xf numFmtId="178" fontId="40" fillId="41" borderId="41" xfId="12" applyFont="1" applyFill="1" applyBorder="1" applyAlignment="1">
      <alignment horizontal="center" vertical="center"/>
    </xf>
    <xf numFmtId="0" fontId="41" fillId="0" borderId="0" xfId="2" applyFont="1" applyFill="1" applyBorder="1" applyAlignment="1">
      <alignment horizontal="left" vertical="top" wrapText="1"/>
    </xf>
    <xf numFmtId="0" fontId="25" fillId="0" borderId="0" xfId="5" applyFont="1" applyFill="1" applyBorder="1">
      <alignment vertical="center"/>
    </xf>
    <xf numFmtId="0" fontId="28" fillId="6" borderId="0" xfId="15" applyFont="1" applyFill="1" applyAlignment="1">
      <alignment horizontal="center" vertical="center"/>
    </xf>
    <xf numFmtId="0" fontId="36" fillId="39" borderId="48" xfId="11" applyFont="1" applyFill="1" applyBorder="1" applyAlignment="1">
      <alignment horizontal="center" vertical="center" wrapText="1"/>
    </xf>
    <xf numFmtId="0" fontId="36" fillId="39" borderId="49" xfId="11" applyFont="1" applyFill="1" applyBorder="1" applyAlignment="1">
      <alignment horizontal="center" vertical="center" wrapText="1"/>
    </xf>
    <xf numFmtId="0" fontId="36" fillId="39" borderId="47" xfId="11" applyFont="1" applyFill="1" applyBorder="1" applyAlignment="1">
      <alignment horizontal="center" vertical="center" wrapText="1"/>
    </xf>
    <xf numFmtId="0" fontId="36" fillId="39" borderId="50" xfId="11" applyFont="1" applyFill="1" applyBorder="1" applyAlignment="1">
      <alignment horizontal="center" vertical="center" wrapText="1"/>
    </xf>
    <xf numFmtId="0" fontId="36" fillId="39" borderId="51" xfId="11" applyFont="1" applyFill="1" applyBorder="1" applyAlignment="1">
      <alignment horizontal="center" vertical="center" wrapText="1"/>
    </xf>
    <xf numFmtId="178" fontId="40" fillId="41" borderId="52" xfId="13" applyNumberFormat="1" applyFont="1" applyFill="1" applyBorder="1" applyAlignment="1">
      <alignment horizontal="center" vertical="center" wrapText="1"/>
    </xf>
    <xf numFmtId="178" fontId="40" fillId="41" borderId="47" xfId="13" applyNumberFormat="1" applyFont="1" applyFill="1" applyBorder="1" applyAlignment="1">
      <alignment horizontal="center" vertical="center" wrapText="1"/>
    </xf>
    <xf numFmtId="0" fontId="30" fillId="0" borderId="0" xfId="5" applyFont="1" applyFill="1" applyBorder="1">
      <alignment vertical="center"/>
    </xf>
    <xf numFmtId="0" fontId="36" fillId="39" borderId="44" xfId="11" applyFont="1" applyFill="1" applyBorder="1" applyAlignment="1">
      <alignment horizontal="center" vertical="center" wrapText="1"/>
    </xf>
    <xf numFmtId="0" fontId="36" fillId="39" borderId="14" xfId="11" applyFont="1" applyFill="1" applyBorder="1" applyAlignment="1">
      <alignment horizontal="center" vertical="center" wrapText="1"/>
    </xf>
    <xf numFmtId="0" fontId="36" fillId="39" borderId="55" xfId="11" applyFont="1" applyFill="1" applyBorder="1" applyAlignment="1">
      <alignment horizontal="center" vertical="center" wrapText="1"/>
    </xf>
    <xf numFmtId="0" fontId="36" fillId="39" borderId="46" xfId="11" applyFont="1" applyFill="1" applyBorder="1" applyAlignment="1">
      <alignment horizontal="center" vertical="center" wrapText="1"/>
    </xf>
    <xf numFmtId="0" fontId="36" fillId="39" borderId="56" xfId="11" applyFont="1" applyFill="1" applyBorder="1" applyAlignment="1">
      <alignment horizontal="center" vertical="center" wrapText="1"/>
    </xf>
    <xf numFmtId="0" fontId="36" fillId="39" borderId="54" xfId="11" applyFont="1" applyFill="1" applyBorder="1" applyAlignment="1">
      <alignment horizontal="center" vertical="center" wrapText="1"/>
    </xf>
    <xf numFmtId="0" fontId="36" fillId="39" borderId="57" xfId="11" applyFont="1" applyFill="1" applyBorder="1" applyAlignment="1">
      <alignment horizontal="center" vertical="center" wrapText="1"/>
    </xf>
    <xf numFmtId="178" fontId="40" fillId="41" borderId="98" xfId="13" applyNumberFormat="1" applyFont="1" applyFill="1" applyBorder="1" applyAlignment="1">
      <alignment horizontal="center" vertical="center" wrapText="1"/>
    </xf>
    <xf numFmtId="178" fontId="40" fillId="41" borderId="101" xfId="13" applyNumberFormat="1" applyFont="1" applyFill="1" applyBorder="1" applyAlignment="1">
      <alignment horizontal="center" vertical="center" wrapText="1"/>
    </xf>
    <xf numFmtId="0" fontId="36" fillId="39" borderId="102" xfId="11" applyFont="1" applyFill="1" applyBorder="1" applyAlignment="1">
      <alignment horizontal="center" vertical="center" wrapText="1"/>
    </xf>
    <xf numFmtId="0" fontId="36" fillId="39" borderId="95" xfId="11" applyFont="1" applyFill="1" applyBorder="1" applyAlignment="1">
      <alignment horizontal="center" vertical="center" wrapText="1"/>
    </xf>
    <xf numFmtId="0" fontId="36" fillId="39" borderId="104" xfId="11" applyFont="1" applyFill="1" applyBorder="1" applyAlignment="1">
      <alignment horizontal="center" vertical="center" wrapText="1"/>
    </xf>
    <xf numFmtId="0" fontId="36" fillId="39" borderId="100" xfId="11" applyFont="1" applyFill="1" applyBorder="1" applyAlignment="1">
      <alignment horizontal="center" vertical="center" wrapText="1"/>
    </xf>
    <xf numFmtId="0" fontId="36" fillId="39" borderId="97" xfId="11" applyFont="1" applyFill="1" applyBorder="1" applyAlignment="1">
      <alignment horizontal="center" vertical="center" wrapText="1"/>
    </xf>
    <xf numFmtId="0" fontId="36" fillId="39" borderId="103" xfId="11" applyFont="1" applyFill="1" applyBorder="1" applyAlignment="1">
      <alignment horizontal="center" vertical="center" wrapText="1"/>
    </xf>
    <xf numFmtId="0" fontId="36" fillId="39" borderId="96" xfId="11" applyFont="1" applyFill="1" applyBorder="1" applyAlignment="1">
      <alignment horizontal="center" vertical="center" wrapText="1"/>
    </xf>
    <xf numFmtId="0" fontId="36" fillId="39" borderId="105" xfId="11" applyFont="1" applyFill="1" applyBorder="1" applyAlignment="1">
      <alignment horizontal="center" vertical="center" wrapText="1"/>
    </xf>
    <xf numFmtId="0" fontId="31" fillId="0" borderId="0" xfId="5" applyFont="1" applyFill="1" applyBorder="1">
      <alignment vertical="center"/>
    </xf>
    <xf numFmtId="0" fontId="36" fillId="39" borderId="63" xfId="11" applyFont="1" applyFill="1" applyBorder="1" applyAlignment="1">
      <alignment horizontal="center" vertical="center" wrapText="1"/>
    </xf>
    <xf numFmtId="0" fontId="36" fillId="39" borderId="61" xfId="11" applyFont="1" applyFill="1" applyBorder="1" applyAlignment="1">
      <alignment horizontal="center" vertical="center" wrapText="1"/>
    </xf>
    <xf numFmtId="0" fontId="36" fillId="39" borderId="67" xfId="11" applyFont="1" applyFill="1" applyBorder="1" applyAlignment="1">
      <alignment horizontal="center" vertical="center" wrapText="1"/>
    </xf>
    <xf numFmtId="0" fontId="36" fillId="39" borderId="64" xfId="11" applyFont="1" applyFill="1" applyBorder="1" applyAlignment="1">
      <alignment horizontal="center" vertical="center" wrapText="1"/>
    </xf>
    <xf numFmtId="0" fontId="36" fillId="39" borderId="68" xfId="11" applyFont="1" applyFill="1" applyBorder="1" applyAlignment="1">
      <alignment horizontal="center" vertical="center" wrapText="1"/>
    </xf>
    <xf numFmtId="0" fontId="36" fillId="39" borderId="65" xfId="11" applyFont="1" applyFill="1" applyBorder="1" applyAlignment="1">
      <alignment horizontal="center" vertical="center" wrapText="1"/>
    </xf>
    <xf numFmtId="0" fontId="36" fillId="39" borderId="66" xfId="11" applyFont="1" applyFill="1" applyBorder="1" applyAlignment="1">
      <alignment horizontal="center" vertical="center" wrapText="1"/>
    </xf>
    <xf numFmtId="0" fontId="36" fillId="39" borderId="69" xfId="11" applyFont="1" applyFill="1" applyBorder="1" applyAlignment="1">
      <alignment horizontal="center" vertical="center" wrapText="1"/>
    </xf>
    <xf numFmtId="178" fontId="60" fillId="47" borderId="58" xfId="12" applyFont="1" applyFill="1" applyBorder="1" applyAlignment="1">
      <alignment horizontal="center" vertical="center"/>
    </xf>
    <xf numFmtId="178" fontId="61" fillId="47" borderId="58" xfId="12" applyFont="1" applyFill="1" applyBorder="1" applyAlignment="1">
      <alignment horizontal="center" vertical="center"/>
    </xf>
    <xf numFmtId="178" fontId="61" fillId="47" borderId="16" xfId="12" applyFont="1" applyFill="1" applyBorder="1" applyAlignment="1">
      <alignment horizontal="center" vertical="center"/>
    </xf>
    <xf numFmtId="178" fontId="60" fillId="47" borderId="78" xfId="12" applyFont="1" applyFill="1" applyBorder="1" applyAlignment="1">
      <alignment horizontal="center" vertical="center"/>
    </xf>
    <xf numFmtId="178" fontId="61" fillId="47" borderId="78" xfId="12" applyFont="1" applyFill="1" applyBorder="1" applyAlignment="1">
      <alignment horizontal="center" vertical="center"/>
    </xf>
    <xf numFmtId="0" fontId="36" fillId="39" borderId="75" xfId="11" applyFont="1" applyFill="1" applyBorder="1" applyAlignment="1">
      <alignment horizontal="center" vertical="center" wrapText="1"/>
    </xf>
    <xf numFmtId="0" fontId="36" fillId="39" borderId="70" xfId="11" applyFont="1" applyFill="1" applyBorder="1" applyAlignment="1">
      <alignment horizontal="center" vertical="center" wrapText="1"/>
    </xf>
    <xf numFmtId="0" fontId="36" fillId="39" borderId="76" xfId="11" applyFont="1" applyFill="1" applyBorder="1" applyAlignment="1">
      <alignment horizontal="center" vertical="center" wrapText="1"/>
    </xf>
    <xf numFmtId="0" fontId="36" fillId="39" borderId="72" xfId="11" applyFont="1" applyFill="1" applyBorder="1" applyAlignment="1">
      <alignment horizontal="center" vertical="center" wrapText="1"/>
    </xf>
    <xf numFmtId="0" fontId="36" fillId="39" borderId="71" xfId="11" applyFont="1" applyFill="1" applyBorder="1" applyAlignment="1">
      <alignment horizontal="center" vertical="center" wrapText="1"/>
    </xf>
    <xf numFmtId="0" fontId="36" fillId="39" borderId="80" xfId="11" applyFont="1" applyFill="1" applyBorder="1" applyAlignment="1">
      <alignment horizontal="center" vertical="center" wrapText="1"/>
    </xf>
    <xf numFmtId="0" fontId="36" fillId="39" borderId="73" xfId="11" applyFont="1" applyFill="1" applyBorder="1" applyAlignment="1">
      <alignment horizontal="center" vertical="center" wrapText="1"/>
    </xf>
    <xf numFmtId="0" fontId="36" fillId="39" borderId="74" xfId="11" applyFont="1" applyFill="1" applyBorder="1" applyAlignment="1">
      <alignment horizontal="center" vertical="center" wrapText="1"/>
    </xf>
    <xf numFmtId="178" fontId="61" fillId="47" borderId="79" xfId="12" applyFont="1" applyFill="1" applyBorder="1" applyAlignment="1">
      <alignment horizontal="center" vertical="center"/>
    </xf>
    <xf numFmtId="178" fontId="60" fillId="0" borderId="78" xfId="12" applyFont="1" applyBorder="1" applyAlignment="1">
      <alignment horizontal="center" vertical="center"/>
    </xf>
    <xf numFmtId="178" fontId="61" fillId="0" borderId="78" xfId="12" applyFont="1" applyBorder="1" applyAlignment="1">
      <alignment horizontal="center" vertical="center"/>
    </xf>
    <xf numFmtId="178" fontId="61" fillId="0" borderId="79" xfId="12" applyFont="1" applyBorder="1" applyAlignment="1">
      <alignment horizontal="center" vertical="center"/>
    </xf>
    <xf numFmtId="178" fontId="66" fillId="0" borderId="58" xfId="12" applyFont="1" applyBorder="1" applyAlignment="1">
      <alignment horizontal="center" vertical="center"/>
    </xf>
    <xf numFmtId="178" fontId="66" fillId="0" borderId="16" xfId="12" applyFont="1" applyBorder="1" applyAlignment="1">
      <alignment horizontal="center" vertical="center"/>
    </xf>
    <xf numFmtId="178" fontId="66" fillId="0" borderId="81" xfId="12" applyFont="1" applyBorder="1" applyAlignment="1">
      <alignment horizontal="center" vertical="center"/>
    </xf>
    <xf numFmtId="178" fontId="66" fillId="0" borderId="18" xfId="12" applyFont="1" applyBorder="1" applyAlignment="1">
      <alignment horizontal="center" vertical="center"/>
    </xf>
    <xf numFmtId="0" fontId="68" fillId="0" borderId="0" xfId="5" applyFont="1" applyFill="1" applyBorder="1">
      <alignment vertical="center"/>
    </xf>
    <xf numFmtId="0" fontId="32" fillId="0" borderId="0" xfId="5" applyFont="1" applyFill="1" applyBorder="1">
      <alignment vertical="center"/>
    </xf>
    <xf numFmtId="0" fontId="37" fillId="38" borderId="81" xfId="0" applyFont="1" applyFill="1" applyBorder="1" applyAlignment="1">
      <alignment horizontal="center" vertical="center" wrapText="1"/>
    </xf>
    <xf numFmtId="0" fontId="37" fillId="38" borderId="18" xfId="0" applyFont="1" applyFill="1" applyBorder="1" applyAlignment="1">
      <alignment horizontal="center" vertical="center" wrapText="1"/>
    </xf>
    <xf numFmtId="0" fontId="37" fillId="38" borderId="26" xfId="0" applyFont="1" applyFill="1" applyBorder="1" applyAlignment="1">
      <alignment horizontal="center" vertical="center" wrapText="1"/>
    </xf>
    <xf numFmtId="0" fontId="37" fillId="38" borderId="41" xfId="0" applyFont="1" applyFill="1" applyBorder="1" applyAlignment="1">
      <alignment horizontal="center" vertical="center" wrapText="1"/>
    </xf>
    <xf numFmtId="0" fontId="37" fillId="38" borderId="82" xfId="0" applyFont="1" applyFill="1" applyBorder="1" applyAlignment="1">
      <alignment horizontal="center" vertical="center" wrapText="1"/>
    </xf>
    <xf numFmtId="0" fontId="37" fillId="38" borderId="87" xfId="0" applyFont="1" applyFill="1" applyBorder="1" applyAlignment="1">
      <alignment horizontal="center" vertical="center" wrapText="1"/>
    </xf>
    <xf numFmtId="0" fontId="37" fillId="38" borderId="86" xfId="0" applyFont="1" applyFill="1" applyBorder="1" applyAlignment="1">
      <alignment horizontal="center" vertical="center" wrapText="1"/>
    </xf>
    <xf numFmtId="0" fontId="37" fillId="38" borderId="88" xfId="0" applyFont="1" applyFill="1" applyBorder="1" applyAlignment="1">
      <alignment horizontal="center" vertical="center" wrapText="1"/>
    </xf>
    <xf numFmtId="0" fontId="37" fillId="38" borderId="89" xfId="0" applyFont="1" applyFill="1" applyBorder="1" applyAlignment="1">
      <alignment horizontal="center" vertical="center" wrapText="1"/>
    </xf>
    <xf numFmtId="0" fontId="37" fillId="38" borderId="85" xfId="0" applyFont="1" applyFill="1" applyBorder="1" applyAlignment="1">
      <alignment horizontal="center" vertical="center" wrapText="1"/>
    </xf>
    <xf numFmtId="0" fontId="37" fillId="38" borderId="84" xfId="0" applyFont="1" applyFill="1" applyBorder="1" applyAlignment="1">
      <alignment horizontal="center" vertical="center" wrapText="1"/>
    </xf>
    <xf numFmtId="178" fontId="56" fillId="0" borderId="26" xfId="12" applyFont="1" applyBorder="1" applyAlignment="1">
      <alignment horizontal="center" vertical="center"/>
    </xf>
    <xf numFmtId="178" fontId="56" fillId="0" borderId="9" xfId="12" applyFont="1" applyBorder="1" applyAlignment="1">
      <alignment horizontal="center" vertical="center"/>
    </xf>
    <xf numFmtId="0" fontId="36" fillId="39" borderId="11" xfId="11" applyFont="1" applyFill="1" applyBorder="1" applyAlignment="1">
      <alignment vertical="center" wrapText="1"/>
    </xf>
    <xf numFmtId="0" fontId="36" fillId="39" borderId="28" xfId="11" applyFont="1" applyFill="1" applyBorder="1" applyAlignment="1">
      <alignment vertical="center" wrapText="1"/>
    </xf>
    <xf numFmtId="0" fontId="36" fillId="39" borderId="27" xfId="11" applyFont="1" applyFill="1" applyBorder="1" applyAlignment="1">
      <alignment vertical="center" wrapText="1"/>
    </xf>
    <xf numFmtId="0" fontId="36" fillId="39" borderId="29" xfId="11" applyFont="1" applyFill="1" applyBorder="1" applyAlignment="1">
      <alignment vertical="center" wrapText="1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468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FFFF99"/>
      <color rgb="FFFFCCFF"/>
      <color rgb="FFFF7C80"/>
      <color rgb="FFFFFFCC"/>
      <color rgb="FFFFCC00"/>
      <color rgb="FFFF0066"/>
      <color rgb="FFCC99FF"/>
      <color rgb="FFC277E3"/>
      <color rgb="FFFF33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publicdomainq.net/japanese-new-year-0001394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http://gahag.net/000330-happy-halloween/" TargetMode="External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http://gahag.net/000070-tsukimi-fall/" TargetMode="External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https://publicdomainq.net/christmas-wreath-0015581/" TargetMode="External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https://publicdomainq.net/heart-tree-0005171/" TargetMode="External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https://publicdomainq.net/hina-doll-hinamatsuri-0004450/" TargetMode="Externa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gahag.net/006478-strawberry-frame/" TargetMode="External"/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asagawa-brand.co.jp/tada/detail.php?id=110&amp;cid=4&amp;cid2=11" TargetMode="External"/><Relationship Id="rId2" Type="http://schemas.openxmlformats.org/officeDocument/2006/relationships/image" Target="../media/image6.gif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http://www.taka.co.jp/tada/detail.php?id=1134&amp;cid=4&amp;cid2=12" TargetMode="External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awrd.com/creatives/detail/609540" TargetMode="External"/><Relationship Id="rId2" Type="http://schemas.openxmlformats.org/officeDocument/2006/relationships/image" Target="../media/image8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://gahag.net/009753-summer-beach-sea/" TargetMode="External"/><Relationship Id="rId2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https://irasuto.mbledos.com/uncategorized/9-18/" TargetMode="External"/><Relationship Id="rId1" Type="http://schemas.openxmlformats.org/officeDocument/2006/relationships/image" Target="../media/image10.png"/><Relationship Id="rId5" Type="http://schemas.openxmlformats.org/officeDocument/2006/relationships/hyperlink" Target="https://gahag.net/001514-temari-plum/" TargetMode="External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1400176</xdr:colOff>
      <xdr:row>28</xdr:row>
      <xdr:rowOff>38100</xdr:rowOff>
    </xdr:from>
    <xdr:to>
      <xdr:col>7</xdr:col>
      <xdr:colOff>1309873</xdr:colOff>
      <xdr:row>32</xdr:row>
      <xdr:rowOff>110590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D2B15D-F85D-42E0-92EB-8D2F59E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3951" y="68199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twoCellAnchor editAs="oneCell">
    <xdr:from>
      <xdr:col>6</xdr:col>
      <xdr:colOff>1387701</xdr:colOff>
      <xdr:row>0</xdr:row>
      <xdr:rowOff>85726</xdr:rowOff>
    </xdr:from>
    <xdr:to>
      <xdr:col>7</xdr:col>
      <xdr:colOff>1438273</xdr:colOff>
      <xdr:row>1</xdr:row>
      <xdr:rowOff>1114426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F5E4B90-EC63-4D2D-B05B-C8279C4D5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731476" y="85726"/>
          <a:ext cx="1488847" cy="1143000"/>
        </a:xfrm>
        <a:prstGeom prst="rect">
          <a:avLst/>
        </a:prstGeom>
      </xdr:spPr>
    </xdr:pic>
    <xdr:clientData/>
  </xdr:twoCellAnchor>
  <xdr:oneCellAnchor>
    <xdr:from>
      <xdr:col>14</xdr:col>
      <xdr:colOff>1400176</xdr:colOff>
      <xdr:row>28</xdr:row>
      <xdr:rowOff>38100</xdr:rowOff>
    </xdr:from>
    <xdr:ext cx="1347972" cy="920215"/>
    <xdr:pic>
      <xdr:nvPicPr>
        <xdr:cNvPr id="2" name="図 1">
          <a:extLst>
            <a:ext uri="{FF2B5EF4-FFF2-40B4-BE49-F238E27FC236}">
              <a16:creationId xmlns:a16="http://schemas.microsoft.com/office/drawing/2014/main" id="{CE8A74C1-14BC-4F14-994D-D12DB83E1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3951" y="68199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1387701</xdr:colOff>
      <xdr:row>0</xdr:row>
      <xdr:rowOff>85726</xdr:rowOff>
    </xdr:from>
    <xdr:ext cx="1488847" cy="1143000"/>
    <xdr:pic>
      <xdr:nvPicPr>
        <xdr:cNvPr id="3" name="図 2">
          <a:extLst>
            <a:ext uri="{FF2B5EF4-FFF2-40B4-BE49-F238E27FC236}">
              <a16:creationId xmlns:a16="http://schemas.microsoft.com/office/drawing/2014/main" id="{8E2DC948-BB04-4D80-8A82-508DE5352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731476" y="85726"/>
          <a:ext cx="1488847" cy="1143000"/>
        </a:xfrm>
        <a:prstGeom prst="rect">
          <a:avLst/>
        </a:prstGeom>
      </xdr:spPr>
    </xdr:pic>
    <xdr:clientData/>
  </xdr:oneCellAnchor>
  <xdr:oneCellAnchor>
    <xdr:from>
      <xdr:col>6</xdr:col>
      <xdr:colOff>1400176</xdr:colOff>
      <xdr:row>62</xdr:row>
      <xdr:rowOff>38100</xdr:rowOff>
    </xdr:from>
    <xdr:ext cx="1347972" cy="920215"/>
    <xdr:pic>
      <xdr:nvPicPr>
        <xdr:cNvPr id="10" name="図 9">
          <a:extLst>
            <a:ext uri="{FF2B5EF4-FFF2-40B4-BE49-F238E27FC236}">
              <a16:creationId xmlns:a16="http://schemas.microsoft.com/office/drawing/2014/main" id="{A7CE871A-39FB-4D78-BFE0-A4279D8F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3951" y="68199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1387701</xdr:colOff>
      <xdr:row>34</xdr:row>
      <xdr:rowOff>85726</xdr:rowOff>
    </xdr:from>
    <xdr:ext cx="1488847" cy="1143000"/>
    <xdr:pic>
      <xdr:nvPicPr>
        <xdr:cNvPr id="11" name="図 10">
          <a:extLst>
            <a:ext uri="{FF2B5EF4-FFF2-40B4-BE49-F238E27FC236}">
              <a16:creationId xmlns:a16="http://schemas.microsoft.com/office/drawing/2014/main" id="{8B71F450-2B3F-4D1F-9DE8-2D9D93E08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731476" y="85726"/>
          <a:ext cx="1488847" cy="1143000"/>
        </a:xfrm>
        <a:prstGeom prst="rect">
          <a:avLst/>
        </a:prstGeom>
      </xdr:spPr>
    </xdr:pic>
    <xdr:clientData/>
  </xdr:oneCellAnchor>
  <xdr:oneCellAnchor>
    <xdr:from>
      <xdr:col>14</xdr:col>
      <xdr:colOff>1400176</xdr:colOff>
      <xdr:row>62</xdr:row>
      <xdr:rowOff>38100</xdr:rowOff>
    </xdr:from>
    <xdr:ext cx="1347972" cy="920215"/>
    <xdr:pic>
      <xdr:nvPicPr>
        <xdr:cNvPr id="12" name="図 11">
          <a:extLst>
            <a:ext uri="{FF2B5EF4-FFF2-40B4-BE49-F238E27FC236}">
              <a16:creationId xmlns:a16="http://schemas.microsoft.com/office/drawing/2014/main" id="{A500E438-88D4-4968-8302-AEBAD4E79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64276" y="68199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1387701</xdr:colOff>
      <xdr:row>34</xdr:row>
      <xdr:rowOff>85726</xdr:rowOff>
    </xdr:from>
    <xdr:ext cx="1488847" cy="1143000"/>
    <xdr:pic>
      <xdr:nvPicPr>
        <xdr:cNvPr id="13" name="図 12">
          <a:extLst>
            <a:ext uri="{FF2B5EF4-FFF2-40B4-BE49-F238E27FC236}">
              <a16:creationId xmlns:a16="http://schemas.microsoft.com/office/drawing/2014/main" id="{31EB5EEE-2736-48B3-9585-61DD38DE5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951801" y="85726"/>
          <a:ext cx="1488847" cy="114300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1352550</xdr:colOff>
      <xdr:row>0</xdr:row>
      <xdr:rowOff>89026</xdr:rowOff>
    </xdr:from>
    <xdr:to>
      <xdr:col>7</xdr:col>
      <xdr:colOff>1419224</xdr:colOff>
      <xdr:row>1</xdr:row>
      <xdr:rowOff>1200795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A87876E-E79A-4836-99FB-8F12D32F1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696325" y="89026"/>
          <a:ext cx="1504949" cy="1226069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1400176</xdr:colOff>
      <xdr:row>28</xdr:row>
      <xdr:rowOff>38100</xdr:rowOff>
    </xdr:from>
    <xdr:to>
      <xdr:col>7</xdr:col>
      <xdr:colOff>1309873</xdr:colOff>
      <xdr:row>32</xdr:row>
      <xdr:rowOff>139165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90031F1-9A3B-42D6-AF5C-E42B922C6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3951" y="672465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twoCellAnchor editAs="oneCell">
    <xdr:from>
      <xdr:col>6</xdr:col>
      <xdr:colOff>1409700</xdr:colOff>
      <xdr:row>28</xdr:row>
      <xdr:rowOff>46889</xdr:rowOff>
    </xdr:from>
    <xdr:to>
      <xdr:col>7</xdr:col>
      <xdr:colOff>1314450</xdr:colOff>
      <xdr:row>32</xdr:row>
      <xdr:rowOff>144577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DDC9738-9750-4BFE-9FE8-F6A54BAD6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oneCellAnchor>
    <xdr:from>
      <xdr:col>14</xdr:col>
      <xdr:colOff>1352550</xdr:colOff>
      <xdr:row>0</xdr:row>
      <xdr:rowOff>89026</xdr:rowOff>
    </xdr:from>
    <xdr:ext cx="1504949" cy="1226069"/>
    <xdr:pic>
      <xdr:nvPicPr>
        <xdr:cNvPr id="5" name="図 4">
          <a:extLst>
            <a:ext uri="{FF2B5EF4-FFF2-40B4-BE49-F238E27FC236}">
              <a16:creationId xmlns:a16="http://schemas.microsoft.com/office/drawing/2014/main" id="{FAA947B9-137D-458F-955B-15F193104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696325" y="89026"/>
          <a:ext cx="1504949" cy="1226069"/>
        </a:xfrm>
        <a:prstGeom prst="rect">
          <a:avLst/>
        </a:prstGeom>
      </xdr:spPr>
    </xdr:pic>
    <xdr:clientData/>
  </xdr:oneCellAnchor>
  <xdr:oneCellAnchor>
    <xdr:from>
      <xdr:col>14</xdr:col>
      <xdr:colOff>1400176</xdr:colOff>
      <xdr:row>28</xdr:row>
      <xdr:rowOff>38100</xdr:rowOff>
    </xdr:from>
    <xdr:ext cx="1347972" cy="920215"/>
    <xdr:pic>
      <xdr:nvPicPr>
        <xdr:cNvPr id="7" name="図 6">
          <a:extLst>
            <a:ext uri="{FF2B5EF4-FFF2-40B4-BE49-F238E27FC236}">
              <a16:creationId xmlns:a16="http://schemas.microsoft.com/office/drawing/2014/main" id="{67EEDF57-46E1-41C6-92AB-68E46FDC5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3951" y="66294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1409700</xdr:colOff>
      <xdr:row>28</xdr:row>
      <xdr:rowOff>46889</xdr:rowOff>
    </xdr:from>
    <xdr:ext cx="1343025" cy="916838"/>
    <xdr:pic>
      <xdr:nvPicPr>
        <xdr:cNvPr id="8" name="図 7">
          <a:extLst>
            <a:ext uri="{FF2B5EF4-FFF2-40B4-BE49-F238E27FC236}">
              <a16:creationId xmlns:a16="http://schemas.microsoft.com/office/drawing/2014/main" id="{41A581DE-ED51-4722-AA0F-AC0C9907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1352550</xdr:colOff>
      <xdr:row>34</xdr:row>
      <xdr:rowOff>89026</xdr:rowOff>
    </xdr:from>
    <xdr:ext cx="1504949" cy="1226069"/>
    <xdr:pic>
      <xdr:nvPicPr>
        <xdr:cNvPr id="17" name="図 16">
          <a:extLst>
            <a:ext uri="{FF2B5EF4-FFF2-40B4-BE49-F238E27FC236}">
              <a16:creationId xmlns:a16="http://schemas.microsoft.com/office/drawing/2014/main" id="{A432F95B-AA0E-44F4-AC43-A1780AB36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696325" y="89026"/>
          <a:ext cx="1504949" cy="1226069"/>
        </a:xfrm>
        <a:prstGeom prst="rect">
          <a:avLst/>
        </a:prstGeom>
      </xdr:spPr>
    </xdr:pic>
    <xdr:clientData/>
  </xdr:oneCellAnchor>
  <xdr:oneCellAnchor>
    <xdr:from>
      <xdr:col>6</xdr:col>
      <xdr:colOff>1400176</xdr:colOff>
      <xdr:row>62</xdr:row>
      <xdr:rowOff>38100</xdr:rowOff>
    </xdr:from>
    <xdr:ext cx="1347972" cy="920215"/>
    <xdr:pic>
      <xdr:nvPicPr>
        <xdr:cNvPr id="18" name="図 17">
          <a:extLst>
            <a:ext uri="{FF2B5EF4-FFF2-40B4-BE49-F238E27FC236}">
              <a16:creationId xmlns:a16="http://schemas.microsoft.com/office/drawing/2014/main" id="{95FE463A-EA50-4E5A-A18C-1FF46025E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3951" y="66294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1409700</xdr:colOff>
      <xdr:row>62</xdr:row>
      <xdr:rowOff>46889</xdr:rowOff>
    </xdr:from>
    <xdr:ext cx="1343025" cy="916838"/>
    <xdr:pic>
      <xdr:nvPicPr>
        <xdr:cNvPr id="19" name="図 18">
          <a:extLst>
            <a:ext uri="{FF2B5EF4-FFF2-40B4-BE49-F238E27FC236}">
              <a16:creationId xmlns:a16="http://schemas.microsoft.com/office/drawing/2014/main" id="{04BCF7EC-3880-4F62-B0F4-ED98E5A5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1352550</xdr:colOff>
      <xdr:row>34</xdr:row>
      <xdr:rowOff>89026</xdr:rowOff>
    </xdr:from>
    <xdr:ext cx="1504949" cy="1226069"/>
    <xdr:pic>
      <xdr:nvPicPr>
        <xdr:cNvPr id="20" name="図 19">
          <a:extLst>
            <a:ext uri="{FF2B5EF4-FFF2-40B4-BE49-F238E27FC236}">
              <a16:creationId xmlns:a16="http://schemas.microsoft.com/office/drawing/2014/main" id="{003F3C29-18DA-4EB8-8773-C3033452B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8916650" y="89026"/>
          <a:ext cx="1504949" cy="1226069"/>
        </a:xfrm>
        <a:prstGeom prst="rect">
          <a:avLst/>
        </a:prstGeom>
      </xdr:spPr>
    </xdr:pic>
    <xdr:clientData/>
  </xdr:oneCellAnchor>
  <xdr:oneCellAnchor>
    <xdr:from>
      <xdr:col>14</xdr:col>
      <xdr:colOff>1400176</xdr:colOff>
      <xdr:row>62</xdr:row>
      <xdr:rowOff>38100</xdr:rowOff>
    </xdr:from>
    <xdr:ext cx="1347972" cy="920215"/>
    <xdr:pic>
      <xdr:nvPicPr>
        <xdr:cNvPr id="21" name="図 20">
          <a:extLst>
            <a:ext uri="{FF2B5EF4-FFF2-40B4-BE49-F238E27FC236}">
              <a16:creationId xmlns:a16="http://schemas.microsoft.com/office/drawing/2014/main" id="{B4DCA557-B9A6-486F-B31F-1709C6D6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64276" y="66294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22" name="図 21">
          <a:extLst>
            <a:ext uri="{FF2B5EF4-FFF2-40B4-BE49-F238E27FC236}">
              <a16:creationId xmlns:a16="http://schemas.microsoft.com/office/drawing/2014/main" id="{F3BAF3F3-D352-4D3D-935F-0D35D785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73800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76200</xdr:rowOff>
    </xdr:from>
    <xdr:to>
      <xdr:col>7</xdr:col>
      <xdr:colOff>1323975</xdr:colOff>
      <xdr:row>1</xdr:row>
      <xdr:rowOff>1153137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5DCDBC0-8997-456D-A0EA-434808E8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782050" y="76200"/>
          <a:ext cx="1323975" cy="119123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1400176</xdr:colOff>
      <xdr:row>28</xdr:row>
      <xdr:rowOff>38100</xdr:rowOff>
    </xdr:from>
    <xdr:to>
      <xdr:col>7</xdr:col>
      <xdr:colOff>1309873</xdr:colOff>
      <xdr:row>32</xdr:row>
      <xdr:rowOff>139165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7715DA8-87C2-4672-BA40-27899A86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3951" y="66294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twoCellAnchor editAs="oneCell">
    <xdr:from>
      <xdr:col>6</xdr:col>
      <xdr:colOff>1409700</xdr:colOff>
      <xdr:row>28</xdr:row>
      <xdr:rowOff>46889</xdr:rowOff>
    </xdr:from>
    <xdr:to>
      <xdr:col>7</xdr:col>
      <xdr:colOff>1314450</xdr:colOff>
      <xdr:row>32</xdr:row>
      <xdr:rowOff>144577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787F006-75E1-48A3-92F9-E3358D06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oneCellAnchor>
    <xdr:from>
      <xdr:col>15</xdr:col>
      <xdr:colOff>0</xdr:colOff>
      <xdr:row>0</xdr:row>
      <xdr:rowOff>76200</xdr:rowOff>
    </xdr:from>
    <xdr:ext cx="1323975" cy="1191237"/>
    <xdr:pic>
      <xdr:nvPicPr>
        <xdr:cNvPr id="6" name="図 5">
          <a:extLst>
            <a:ext uri="{FF2B5EF4-FFF2-40B4-BE49-F238E27FC236}">
              <a16:creationId xmlns:a16="http://schemas.microsoft.com/office/drawing/2014/main" id="{099C3127-CA85-45D6-9AD5-0E592EAA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782050" y="76200"/>
          <a:ext cx="1323975" cy="1191237"/>
        </a:xfrm>
        <a:prstGeom prst="rect">
          <a:avLst/>
        </a:prstGeom>
      </xdr:spPr>
    </xdr:pic>
    <xdr:clientData/>
  </xdr:oneCellAnchor>
  <xdr:oneCellAnchor>
    <xdr:from>
      <xdr:col>14</xdr:col>
      <xdr:colOff>1400176</xdr:colOff>
      <xdr:row>28</xdr:row>
      <xdr:rowOff>38100</xdr:rowOff>
    </xdr:from>
    <xdr:ext cx="1347972" cy="920215"/>
    <xdr:pic>
      <xdr:nvPicPr>
        <xdr:cNvPr id="9" name="図 8">
          <a:extLst>
            <a:ext uri="{FF2B5EF4-FFF2-40B4-BE49-F238E27FC236}">
              <a16:creationId xmlns:a16="http://schemas.microsoft.com/office/drawing/2014/main" id="{ABF3D060-6573-4192-A7FD-305E1644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3951" y="66294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1409700</xdr:colOff>
      <xdr:row>28</xdr:row>
      <xdr:rowOff>46889</xdr:rowOff>
    </xdr:from>
    <xdr:ext cx="1343025" cy="916838"/>
    <xdr:pic>
      <xdr:nvPicPr>
        <xdr:cNvPr id="10" name="図 9">
          <a:extLst>
            <a:ext uri="{FF2B5EF4-FFF2-40B4-BE49-F238E27FC236}">
              <a16:creationId xmlns:a16="http://schemas.microsoft.com/office/drawing/2014/main" id="{33562F95-B36B-4434-B02B-720E7561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7</xdr:col>
      <xdr:colOff>0</xdr:colOff>
      <xdr:row>34</xdr:row>
      <xdr:rowOff>76200</xdr:rowOff>
    </xdr:from>
    <xdr:ext cx="1323975" cy="1191237"/>
    <xdr:pic>
      <xdr:nvPicPr>
        <xdr:cNvPr id="17" name="図 16">
          <a:extLst>
            <a:ext uri="{FF2B5EF4-FFF2-40B4-BE49-F238E27FC236}">
              <a16:creationId xmlns:a16="http://schemas.microsoft.com/office/drawing/2014/main" id="{41DDC356-3FB3-4EB7-AAFA-BC378C299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782050" y="76200"/>
          <a:ext cx="1323975" cy="1191237"/>
        </a:xfrm>
        <a:prstGeom prst="rect">
          <a:avLst/>
        </a:prstGeom>
      </xdr:spPr>
    </xdr:pic>
    <xdr:clientData/>
  </xdr:oneCellAnchor>
  <xdr:oneCellAnchor>
    <xdr:from>
      <xdr:col>6</xdr:col>
      <xdr:colOff>1400176</xdr:colOff>
      <xdr:row>62</xdr:row>
      <xdr:rowOff>38100</xdr:rowOff>
    </xdr:from>
    <xdr:ext cx="1347972" cy="920215"/>
    <xdr:pic>
      <xdr:nvPicPr>
        <xdr:cNvPr id="18" name="図 17">
          <a:extLst>
            <a:ext uri="{FF2B5EF4-FFF2-40B4-BE49-F238E27FC236}">
              <a16:creationId xmlns:a16="http://schemas.microsoft.com/office/drawing/2014/main" id="{DE356B5D-BF18-4ED2-B177-DBE63C1D1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3951" y="66294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1409700</xdr:colOff>
      <xdr:row>62</xdr:row>
      <xdr:rowOff>46889</xdr:rowOff>
    </xdr:from>
    <xdr:ext cx="1343025" cy="916838"/>
    <xdr:pic>
      <xdr:nvPicPr>
        <xdr:cNvPr id="19" name="図 18">
          <a:extLst>
            <a:ext uri="{FF2B5EF4-FFF2-40B4-BE49-F238E27FC236}">
              <a16:creationId xmlns:a16="http://schemas.microsoft.com/office/drawing/2014/main" id="{0A399C40-07A9-4A42-99E4-FAB15B06F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15</xdr:col>
      <xdr:colOff>0</xdr:colOff>
      <xdr:row>34</xdr:row>
      <xdr:rowOff>76200</xdr:rowOff>
    </xdr:from>
    <xdr:ext cx="1323975" cy="1191237"/>
    <xdr:pic>
      <xdr:nvPicPr>
        <xdr:cNvPr id="20" name="図 19">
          <a:extLst>
            <a:ext uri="{FF2B5EF4-FFF2-40B4-BE49-F238E27FC236}">
              <a16:creationId xmlns:a16="http://schemas.microsoft.com/office/drawing/2014/main" id="{9BA3EB4F-CF47-4431-8BAC-75E90AC7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9002375" y="76200"/>
          <a:ext cx="1323975" cy="1191237"/>
        </a:xfrm>
        <a:prstGeom prst="rect">
          <a:avLst/>
        </a:prstGeom>
      </xdr:spPr>
    </xdr:pic>
    <xdr:clientData/>
  </xdr:oneCellAnchor>
  <xdr:oneCellAnchor>
    <xdr:from>
      <xdr:col>14</xdr:col>
      <xdr:colOff>1400176</xdr:colOff>
      <xdr:row>62</xdr:row>
      <xdr:rowOff>38100</xdr:rowOff>
    </xdr:from>
    <xdr:ext cx="1347972" cy="920215"/>
    <xdr:pic>
      <xdr:nvPicPr>
        <xdr:cNvPr id="21" name="図 20">
          <a:extLst>
            <a:ext uri="{FF2B5EF4-FFF2-40B4-BE49-F238E27FC236}">
              <a16:creationId xmlns:a16="http://schemas.microsoft.com/office/drawing/2014/main" id="{27404510-5C95-488B-A218-51D8C00BF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64276" y="66294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22" name="図 21">
          <a:extLst>
            <a:ext uri="{FF2B5EF4-FFF2-40B4-BE49-F238E27FC236}">
              <a16:creationId xmlns:a16="http://schemas.microsoft.com/office/drawing/2014/main" id="{0162B80D-1870-4839-ADE9-DF1D7A15C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73800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1422646</xdr:colOff>
      <xdr:row>28</xdr:row>
      <xdr:rowOff>38100</xdr:rowOff>
    </xdr:from>
    <xdr:to>
      <xdr:col>7</xdr:col>
      <xdr:colOff>1309872</xdr:colOff>
      <xdr:row>29</xdr:row>
      <xdr:rowOff>638175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F57F7B5-622D-44B1-A7F1-7F522BAE4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421" y="6800850"/>
          <a:ext cx="1325501" cy="90487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twoCellAnchor editAs="oneCell">
    <xdr:from>
      <xdr:col>7</xdr:col>
      <xdr:colOff>38101</xdr:colOff>
      <xdr:row>0</xdr:row>
      <xdr:rowOff>57151</xdr:rowOff>
    </xdr:from>
    <xdr:to>
      <xdr:col>7</xdr:col>
      <xdr:colOff>1278553</xdr:colOff>
      <xdr:row>2</xdr:row>
      <xdr:rowOff>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1B50862-B669-4901-A416-4647D0A18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820151" y="57151"/>
          <a:ext cx="1240452" cy="1276350"/>
        </a:xfrm>
        <a:prstGeom prst="rect">
          <a:avLst/>
        </a:prstGeom>
      </xdr:spPr>
    </xdr:pic>
    <xdr:clientData/>
  </xdr:twoCellAnchor>
  <xdr:twoCellAnchor>
    <xdr:from>
      <xdr:col>3</xdr:col>
      <xdr:colOff>16595</xdr:colOff>
      <xdr:row>1</xdr:row>
      <xdr:rowOff>214315</xdr:rowOff>
    </xdr:from>
    <xdr:to>
      <xdr:col>4</xdr:col>
      <xdr:colOff>293688</xdr:colOff>
      <xdr:row>1</xdr:row>
      <xdr:rowOff>1143001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941E72-21D3-46EF-997F-CBFDBE1CD381}"/>
            </a:ext>
          </a:extLst>
        </xdr:cNvPr>
        <xdr:cNvSpPr txBox="1"/>
      </xdr:nvSpPr>
      <xdr:spPr>
        <a:xfrm>
          <a:off x="3040783" y="325440"/>
          <a:ext cx="1713780" cy="928686"/>
        </a:xfrm>
        <a:prstGeom prst="rect">
          <a:avLst/>
        </a:prstGeom>
        <a:noFill/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000" b="1">
              <a:solidFill>
                <a:srgbClr val="FF0000"/>
              </a:solidFill>
            </a:rPr>
            <a:t>年末は</a:t>
          </a:r>
          <a:r>
            <a:rPr kumimoji="1" lang="en-US" altLang="ja-JP" sz="1000" b="1">
              <a:solidFill>
                <a:srgbClr val="FF0000"/>
              </a:solidFill>
            </a:rPr>
            <a:t>2022/12/31(</a:t>
          </a:r>
          <a:r>
            <a:rPr kumimoji="1" lang="ja-JP" altLang="en-US" sz="1000" b="1">
              <a:solidFill>
                <a:srgbClr val="FF0000"/>
              </a:solidFill>
            </a:rPr>
            <a:t>土</a:t>
          </a:r>
          <a:r>
            <a:rPr kumimoji="1" lang="en-US" altLang="ja-JP" sz="1000" b="1">
              <a:solidFill>
                <a:srgbClr val="FF0000"/>
              </a:solidFill>
            </a:rPr>
            <a:t>)12:00</a:t>
          </a:r>
          <a:r>
            <a:rPr kumimoji="1" lang="ja-JP" altLang="en-US" sz="1000" b="1">
              <a:solidFill>
                <a:srgbClr val="FF0000"/>
              </a:solidFill>
            </a:rPr>
            <a:t>まで</a:t>
          </a:r>
          <a:endParaRPr kumimoji="1" lang="en-US" altLang="ja-JP" sz="1000" b="1">
            <a:solidFill>
              <a:srgbClr val="FF0000"/>
            </a:solidFill>
          </a:endParaRPr>
        </a:p>
        <a:p>
          <a:pPr algn="l"/>
          <a:endParaRPr kumimoji="1" lang="en-US" altLang="ja-JP" sz="1000" b="1">
            <a:solidFill>
              <a:srgbClr val="FF0000"/>
            </a:solidFill>
          </a:endParaRPr>
        </a:p>
        <a:p>
          <a:pPr algn="l"/>
          <a:r>
            <a:rPr kumimoji="1" lang="ja-JP" altLang="en-US" sz="1000" b="1">
              <a:solidFill>
                <a:srgbClr val="FF0000"/>
              </a:solidFill>
            </a:rPr>
            <a:t>年始は</a:t>
          </a:r>
          <a:endParaRPr kumimoji="1" lang="en-US" altLang="ja-JP" sz="1000" b="1">
            <a:solidFill>
              <a:srgbClr val="FF0000"/>
            </a:solidFill>
          </a:endParaRPr>
        </a:p>
        <a:p>
          <a:pPr algn="l"/>
          <a:r>
            <a:rPr kumimoji="1" lang="en-US" altLang="ja-JP" sz="1000" b="1">
              <a:solidFill>
                <a:srgbClr val="FF0000"/>
              </a:solidFill>
            </a:rPr>
            <a:t>2023/1/5</a:t>
          </a:r>
          <a:r>
            <a:rPr kumimoji="1" lang="ja-JP" altLang="en-US" sz="1000" b="1">
              <a:solidFill>
                <a:srgbClr val="FF0000"/>
              </a:solidFill>
            </a:rPr>
            <a:t> </a:t>
          </a:r>
          <a:r>
            <a:rPr kumimoji="1" lang="en-US" altLang="ja-JP" sz="1000" b="1">
              <a:solidFill>
                <a:srgbClr val="FF0000"/>
              </a:solidFill>
            </a:rPr>
            <a:t>(</a:t>
          </a:r>
          <a:r>
            <a:rPr kumimoji="1" lang="ja-JP" altLang="en-US" sz="1000" b="1">
              <a:solidFill>
                <a:srgbClr val="FF0000"/>
              </a:solidFill>
            </a:rPr>
            <a:t>木</a:t>
          </a:r>
          <a:r>
            <a:rPr kumimoji="1" lang="en-US" altLang="ja-JP" sz="1000" b="1">
              <a:solidFill>
                <a:srgbClr val="FF0000"/>
              </a:solidFill>
            </a:rPr>
            <a:t>)12:00</a:t>
          </a:r>
          <a:r>
            <a:rPr kumimoji="1" lang="ja-JP" altLang="en-US" sz="1000" b="1">
              <a:solidFill>
                <a:srgbClr val="FF0000"/>
              </a:solidFill>
            </a:rPr>
            <a:t>から</a:t>
          </a:r>
          <a:endParaRPr kumimoji="1" lang="en-US" altLang="ja-JP" sz="1000" b="1">
            <a:solidFill>
              <a:srgbClr val="FF0000"/>
            </a:solidFill>
          </a:endParaRPr>
        </a:p>
      </xdr:txBody>
    </xdr:sp>
    <xdr:clientData/>
  </xdr:twoCellAnchor>
  <xdr:oneCellAnchor>
    <xdr:from>
      <xdr:col>15</xdr:col>
      <xdr:colOff>1422646</xdr:colOff>
      <xdr:row>28</xdr:row>
      <xdr:rowOff>38100</xdr:rowOff>
    </xdr:from>
    <xdr:ext cx="1325501" cy="904875"/>
    <xdr:pic>
      <xdr:nvPicPr>
        <xdr:cNvPr id="16" name="図 15">
          <a:extLst>
            <a:ext uri="{FF2B5EF4-FFF2-40B4-BE49-F238E27FC236}">
              <a16:creationId xmlns:a16="http://schemas.microsoft.com/office/drawing/2014/main" id="{7DB2DE56-0C3F-493D-B555-761AB6D7E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421" y="6819900"/>
          <a:ext cx="1325501" cy="90487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16</xdr:col>
      <xdr:colOff>38101</xdr:colOff>
      <xdr:row>0</xdr:row>
      <xdr:rowOff>57151</xdr:rowOff>
    </xdr:from>
    <xdr:ext cx="1240452" cy="1276350"/>
    <xdr:pic>
      <xdr:nvPicPr>
        <xdr:cNvPr id="17" name="図 16">
          <a:extLst>
            <a:ext uri="{FF2B5EF4-FFF2-40B4-BE49-F238E27FC236}">
              <a16:creationId xmlns:a16="http://schemas.microsoft.com/office/drawing/2014/main" id="{1229F3C6-A8B9-4EEE-80FD-636E8E406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820151" y="57151"/>
          <a:ext cx="1240452" cy="1276350"/>
        </a:xfrm>
        <a:prstGeom prst="rect">
          <a:avLst/>
        </a:prstGeom>
      </xdr:spPr>
    </xdr:pic>
    <xdr:clientData/>
  </xdr:oneCellAnchor>
  <xdr:twoCellAnchor>
    <xdr:from>
      <xdr:col>12</xdr:col>
      <xdr:colOff>16595</xdr:colOff>
      <xdr:row>1</xdr:row>
      <xdr:rowOff>214315</xdr:rowOff>
    </xdr:from>
    <xdr:to>
      <xdr:col>13</xdr:col>
      <xdr:colOff>293688</xdr:colOff>
      <xdr:row>1</xdr:row>
      <xdr:rowOff>1143001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804A18A-398B-4BFA-8847-C15FEDB2752A}"/>
            </a:ext>
          </a:extLst>
        </xdr:cNvPr>
        <xdr:cNvSpPr txBox="1"/>
      </xdr:nvSpPr>
      <xdr:spPr>
        <a:xfrm>
          <a:off x="3045545" y="328615"/>
          <a:ext cx="1715368" cy="928686"/>
        </a:xfrm>
        <a:prstGeom prst="rect">
          <a:avLst/>
        </a:prstGeom>
        <a:noFill/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000" b="1">
              <a:solidFill>
                <a:srgbClr val="FF0000"/>
              </a:solidFill>
            </a:rPr>
            <a:t>年末は</a:t>
          </a:r>
          <a:r>
            <a:rPr kumimoji="1" lang="en-US" altLang="ja-JP" sz="1000" b="1">
              <a:solidFill>
                <a:srgbClr val="FF0000"/>
              </a:solidFill>
            </a:rPr>
            <a:t>2022/12/31(</a:t>
          </a:r>
          <a:r>
            <a:rPr kumimoji="1" lang="ja-JP" altLang="en-US" sz="1000" b="1">
              <a:solidFill>
                <a:srgbClr val="FF0000"/>
              </a:solidFill>
            </a:rPr>
            <a:t>土</a:t>
          </a:r>
          <a:r>
            <a:rPr kumimoji="1" lang="en-US" altLang="ja-JP" sz="1000" b="1">
              <a:solidFill>
                <a:srgbClr val="FF0000"/>
              </a:solidFill>
            </a:rPr>
            <a:t>)12:00</a:t>
          </a:r>
          <a:r>
            <a:rPr kumimoji="1" lang="ja-JP" altLang="en-US" sz="1000" b="1">
              <a:solidFill>
                <a:srgbClr val="FF0000"/>
              </a:solidFill>
            </a:rPr>
            <a:t>まで</a:t>
          </a:r>
          <a:endParaRPr kumimoji="1" lang="en-US" altLang="ja-JP" sz="1000" b="1">
            <a:solidFill>
              <a:srgbClr val="FF0000"/>
            </a:solidFill>
          </a:endParaRPr>
        </a:p>
        <a:p>
          <a:pPr algn="l"/>
          <a:endParaRPr kumimoji="1" lang="en-US" altLang="ja-JP" sz="1000" b="1">
            <a:solidFill>
              <a:srgbClr val="FF0000"/>
            </a:solidFill>
          </a:endParaRPr>
        </a:p>
        <a:p>
          <a:pPr algn="l"/>
          <a:r>
            <a:rPr kumimoji="1" lang="ja-JP" altLang="en-US" sz="1000" b="1">
              <a:solidFill>
                <a:srgbClr val="FF0000"/>
              </a:solidFill>
            </a:rPr>
            <a:t>年始は</a:t>
          </a:r>
          <a:endParaRPr kumimoji="1" lang="en-US" altLang="ja-JP" sz="1000" b="1">
            <a:solidFill>
              <a:srgbClr val="FF0000"/>
            </a:solidFill>
          </a:endParaRPr>
        </a:p>
        <a:p>
          <a:pPr algn="l"/>
          <a:r>
            <a:rPr kumimoji="1" lang="en-US" altLang="ja-JP" sz="1000" b="1">
              <a:solidFill>
                <a:srgbClr val="FF0000"/>
              </a:solidFill>
            </a:rPr>
            <a:t>2023/1/5</a:t>
          </a:r>
          <a:r>
            <a:rPr kumimoji="1" lang="ja-JP" altLang="en-US" sz="1000" b="1">
              <a:solidFill>
                <a:srgbClr val="FF0000"/>
              </a:solidFill>
            </a:rPr>
            <a:t> </a:t>
          </a:r>
          <a:r>
            <a:rPr kumimoji="1" lang="en-US" altLang="ja-JP" sz="1000" b="1">
              <a:solidFill>
                <a:srgbClr val="FF0000"/>
              </a:solidFill>
            </a:rPr>
            <a:t>(</a:t>
          </a:r>
          <a:r>
            <a:rPr kumimoji="1" lang="ja-JP" altLang="en-US" sz="1000" b="1">
              <a:solidFill>
                <a:srgbClr val="FF0000"/>
              </a:solidFill>
            </a:rPr>
            <a:t>木</a:t>
          </a:r>
          <a:r>
            <a:rPr kumimoji="1" lang="en-US" altLang="ja-JP" sz="1000" b="1">
              <a:solidFill>
                <a:srgbClr val="FF0000"/>
              </a:solidFill>
            </a:rPr>
            <a:t>)12:00</a:t>
          </a:r>
          <a:r>
            <a:rPr kumimoji="1" lang="ja-JP" altLang="en-US" sz="1000" b="1">
              <a:solidFill>
                <a:srgbClr val="FF0000"/>
              </a:solidFill>
            </a:rPr>
            <a:t>から</a:t>
          </a:r>
          <a:endParaRPr kumimoji="1" lang="en-US" altLang="ja-JP" sz="1000" b="1">
            <a:solidFill>
              <a:srgbClr val="FF0000"/>
            </a:solidFill>
          </a:endParaRPr>
        </a:p>
      </xdr:txBody>
    </xdr:sp>
    <xdr:clientData/>
  </xdr:twoCellAnchor>
  <xdr:oneCellAnchor>
    <xdr:from>
      <xdr:col>6</xdr:col>
      <xdr:colOff>1422646</xdr:colOff>
      <xdr:row>59</xdr:row>
      <xdr:rowOff>38100</xdr:rowOff>
    </xdr:from>
    <xdr:ext cx="1325501" cy="904875"/>
    <xdr:pic>
      <xdr:nvPicPr>
        <xdr:cNvPr id="25" name="図 24">
          <a:extLst>
            <a:ext uri="{FF2B5EF4-FFF2-40B4-BE49-F238E27FC236}">
              <a16:creationId xmlns:a16="http://schemas.microsoft.com/office/drawing/2014/main" id="{DAFED170-C041-431A-ABC8-07EB02F5E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421" y="6819900"/>
          <a:ext cx="1325501" cy="90487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7</xdr:col>
      <xdr:colOff>38101</xdr:colOff>
      <xdr:row>31</xdr:row>
      <xdr:rowOff>57151</xdr:rowOff>
    </xdr:from>
    <xdr:ext cx="1240452" cy="1276350"/>
    <xdr:pic>
      <xdr:nvPicPr>
        <xdr:cNvPr id="26" name="図 25">
          <a:extLst>
            <a:ext uri="{FF2B5EF4-FFF2-40B4-BE49-F238E27FC236}">
              <a16:creationId xmlns:a16="http://schemas.microsoft.com/office/drawing/2014/main" id="{E1B5B32D-5824-425B-8325-4EEEA5CFF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820151" y="57151"/>
          <a:ext cx="1240452" cy="1276350"/>
        </a:xfrm>
        <a:prstGeom prst="rect">
          <a:avLst/>
        </a:prstGeom>
      </xdr:spPr>
    </xdr:pic>
    <xdr:clientData/>
  </xdr:oneCellAnchor>
  <xdr:twoCellAnchor>
    <xdr:from>
      <xdr:col>3</xdr:col>
      <xdr:colOff>16595</xdr:colOff>
      <xdr:row>32</xdr:row>
      <xdr:rowOff>214315</xdr:rowOff>
    </xdr:from>
    <xdr:to>
      <xdr:col>4</xdr:col>
      <xdr:colOff>293688</xdr:colOff>
      <xdr:row>32</xdr:row>
      <xdr:rowOff>1143001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5ECA12F-4A5C-4ACF-87FB-E2E21CE44FA1}"/>
            </a:ext>
          </a:extLst>
        </xdr:cNvPr>
        <xdr:cNvSpPr txBox="1"/>
      </xdr:nvSpPr>
      <xdr:spPr>
        <a:xfrm>
          <a:off x="3045545" y="328615"/>
          <a:ext cx="1715368" cy="928686"/>
        </a:xfrm>
        <a:prstGeom prst="rect">
          <a:avLst/>
        </a:prstGeom>
        <a:noFill/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000" b="1">
              <a:solidFill>
                <a:srgbClr val="FF0000"/>
              </a:solidFill>
            </a:rPr>
            <a:t>年末は</a:t>
          </a:r>
          <a:r>
            <a:rPr kumimoji="1" lang="en-US" altLang="ja-JP" sz="1000" b="1">
              <a:solidFill>
                <a:srgbClr val="FF0000"/>
              </a:solidFill>
            </a:rPr>
            <a:t>2022/12/31(</a:t>
          </a:r>
          <a:r>
            <a:rPr kumimoji="1" lang="ja-JP" altLang="en-US" sz="1000" b="1">
              <a:solidFill>
                <a:srgbClr val="FF0000"/>
              </a:solidFill>
            </a:rPr>
            <a:t>土</a:t>
          </a:r>
          <a:r>
            <a:rPr kumimoji="1" lang="en-US" altLang="ja-JP" sz="1000" b="1">
              <a:solidFill>
                <a:srgbClr val="FF0000"/>
              </a:solidFill>
            </a:rPr>
            <a:t>)12:00</a:t>
          </a:r>
          <a:r>
            <a:rPr kumimoji="1" lang="ja-JP" altLang="en-US" sz="1000" b="1">
              <a:solidFill>
                <a:srgbClr val="FF0000"/>
              </a:solidFill>
            </a:rPr>
            <a:t>まで</a:t>
          </a:r>
          <a:endParaRPr kumimoji="1" lang="en-US" altLang="ja-JP" sz="1000" b="1">
            <a:solidFill>
              <a:srgbClr val="FF0000"/>
            </a:solidFill>
          </a:endParaRPr>
        </a:p>
        <a:p>
          <a:pPr algn="l"/>
          <a:endParaRPr kumimoji="1" lang="en-US" altLang="ja-JP" sz="1000" b="1">
            <a:solidFill>
              <a:srgbClr val="FF0000"/>
            </a:solidFill>
          </a:endParaRPr>
        </a:p>
        <a:p>
          <a:pPr algn="l"/>
          <a:r>
            <a:rPr kumimoji="1" lang="ja-JP" altLang="en-US" sz="1000" b="1">
              <a:solidFill>
                <a:srgbClr val="FF0000"/>
              </a:solidFill>
            </a:rPr>
            <a:t>年始は</a:t>
          </a:r>
          <a:endParaRPr kumimoji="1" lang="en-US" altLang="ja-JP" sz="1000" b="1">
            <a:solidFill>
              <a:srgbClr val="FF0000"/>
            </a:solidFill>
          </a:endParaRPr>
        </a:p>
        <a:p>
          <a:pPr algn="l"/>
          <a:r>
            <a:rPr kumimoji="1" lang="en-US" altLang="ja-JP" sz="1000" b="1">
              <a:solidFill>
                <a:srgbClr val="FF0000"/>
              </a:solidFill>
            </a:rPr>
            <a:t>2023/1/5</a:t>
          </a:r>
          <a:r>
            <a:rPr kumimoji="1" lang="ja-JP" altLang="en-US" sz="1000" b="1">
              <a:solidFill>
                <a:srgbClr val="FF0000"/>
              </a:solidFill>
            </a:rPr>
            <a:t> </a:t>
          </a:r>
          <a:r>
            <a:rPr kumimoji="1" lang="en-US" altLang="ja-JP" sz="1000" b="1">
              <a:solidFill>
                <a:srgbClr val="FF0000"/>
              </a:solidFill>
            </a:rPr>
            <a:t>(</a:t>
          </a:r>
          <a:r>
            <a:rPr kumimoji="1" lang="ja-JP" altLang="en-US" sz="1000" b="1">
              <a:solidFill>
                <a:srgbClr val="FF0000"/>
              </a:solidFill>
            </a:rPr>
            <a:t>木</a:t>
          </a:r>
          <a:r>
            <a:rPr kumimoji="1" lang="en-US" altLang="ja-JP" sz="1000" b="1">
              <a:solidFill>
                <a:srgbClr val="FF0000"/>
              </a:solidFill>
            </a:rPr>
            <a:t>)12:00</a:t>
          </a:r>
          <a:r>
            <a:rPr kumimoji="1" lang="ja-JP" altLang="en-US" sz="1000" b="1">
              <a:solidFill>
                <a:srgbClr val="FF0000"/>
              </a:solidFill>
            </a:rPr>
            <a:t>から</a:t>
          </a:r>
          <a:endParaRPr kumimoji="1" lang="en-US" altLang="ja-JP" sz="1000" b="1">
            <a:solidFill>
              <a:srgbClr val="FF0000"/>
            </a:solidFill>
          </a:endParaRPr>
        </a:p>
      </xdr:txBody>
    </xdr:sp>
    <xdr:clientData/>
  </xdr:twoCellAnchor>
  <xdr:oneCellAnchor>
    <xdr:from>
      <xdr:col>15</xdr:col>
      <xdr:colOff>1422646</xdr:colOff>
      <xdr:row>59</xdr:row>
      <xdr:rowOff>38100</xdr:rowOff>
    </xdr:from>
    <xdr:ext cx="1325501" cy="904875"/>
    <xdr:pic>
      <xdr:nvPicPr>
        <xdr:cNvPr id="28" name="図 27">
          <a:extLst>
            <a:ext uri="{FF2B5EF4-FFF2-40B4-BE49-F238E27FC236}">
              <a16:creationId xmlns:a16="http://schemas.microsoft.com/office/drawing/2014/main" id="{E3B940F5-2887-4B6D-81FA-E35B303E0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39146" y="6819900"/>
          <a:ext cx="1325501" cy="90487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16</xdr:col>
      <xdr:colOff>38101</xdr:colOff>
      <xdr:row>31</xdr:row>
      <xdr:rowOff>57151</xdr:rowOff>
    </xdr:from>
    <xdr:ext cx="1240452" cy="1276350"/>
    <xdr:pic>
      <xdr:nvPicPr>
        <xdr:cNvPr id="29" name="図 28">
          <a:extLst>
            <a:ext uri="{FF2B5EF4-FFF2-40B4-BE49-F238E27FC236}">
              <a16:creationId xmlns:a16="http://schemas.microsoft.com/office/drawing/2014/main" id="{95B62A0E-5B9D-4A0E-9CBE-2F034C909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9192876" y="57151"/>
          <a:ext cx="1240452" cy="1276350"/>
        </a:xfrm>
        <a:prstGeom prst="rect">
          <a:avLst/>
        </a:prstGeom>
      </xdr:spPr>
    </xdr:pic>
    <xdr:clientData/>
  </xdr:oneCellAnchor>
  <xdr:twoCellAnchor>
    <xdr:from>
      <xdr:col>12</xdr:col>
      <xdr:colOff>16595</xdr:colOff>
      <xdr:row>32</xdr:row>
      <xdr:rowOff>214315</xdr:rowOff>
    </xdr:from>
    <xdr:to>
      <xdr:col>13</xdr:col>
      <xdr:colOff>293688</xdr:colOff>
      <xdr:row>32</xdr:row>
      <xdr:rowOff>1143001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A1FF65-DED9-4185-8EFB-EE9B709D0146}"/>
            </a:ext>
          </a:extLst>
        </xdr:cNvPr>
        <xdr:cNvSpPr txBox="1"/>
      </xdr:nvSpPr>
      <xdr:spPr>
        <a:xfrm>
          <a:off x="13418270" y="328615"/>
          <a:ext cx="1715368" cy="928686"/>
        </a:xfrm>
        <a:prstGeom prst="rect">
          <a:avLst/>
        </a:prstGeom>
        <a:noFill/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000" b="1">
              <a:solidFill>
                <a:srgbClr val="FF0000"/>
              </a:solidFill>
            </a:rPr>
            <a:t>年末は</a:t>
          </a:r>
          <a:r>
            <a:rPr kumimoji="1" lang="en-US" altLang="ja-JP" sz="1000" b="1">
              <a:solidFill>
                <a:srgbClr val="FF0000"/>
              </a:solidFill>
            </a:rPr>
            <a:t>2022/12/31(</a:t>
          </a:r>
          <a:r>
            <a:rPr kumimoji="1" lang="ja-JP" altLang="en-US" sz="1000" b="1">
              <a:solidFill>
                <a:srgbClr val="FF0000"/>
              </a:solidFill>
            </a:rPr>
            <a:t>土</a:t>
          </a:r>
          <a:r>
            <a:rPr kumimoji="1" lang="en-US" altLang="ja-JP" sz="1000" b="1">
              <a:solidFill>
                <a:srgbClr val="FF0000"/>
              </a:solidFill>
            </a:rPr>
            <a:t>)12:00</a:t>
          </a:r>
          <a:r>
            <a:rPr kumimoji="1" lang="ja-JP" altLang="en-US" sz="1000" b="1">
              <a:solidFill>
                <a:srgbClr val="FF0000"/>
              </a:solidFill>
            </a:rPr>
            <a:t>まで</a:t>
          </a:r>
          <a:endParaRPr kumimoji="1" lang="en-US" altLang="ja-JP" sz="1000" b="1">
            <a:solidFill>
              <a:srgbClr val="FF0000"/>
            </a:solidFill>
          </a:endParaRPr>
        </a:p>
        <a:p>
          <a:pPr algn="l"/>
          <a:endParaRPr kumimoji="1" lang="en-US" altLang="ja-JP" sz="1000" b="1">
            <a:solidFill>
              <a:srgbClr val="FF0000"/>
            </a:solidFill>
          </a:endParaRPr>
        </a:p>
        <a:p>
          <a:pPr algn="l"/>
          <a:r>
            <a:rPr kumimoji="1" lang="ja-JP" altLang="en-US" sz="1000" b="1">
              <a:solidFill>
                <a:srgbClr val="FF0000"/>
              </a:solidFill>
            </a:rPr>
            <a:t>年始は</a:t>
          </a:r>
          <a:endParaRPr kumimoji="1" lang="en-US" altLang="ja-JP" sz="1000" b="1">
            <a:solidFill>
              <a:srgbClr val="FF0000"/>
            </a:solidFill>
          </a:endParaRPr>
        </a:p>
        <a:p>
          <a:pPr algn="l"/>
          <a:r>
            <a:rPr kumimoji="1" lang="en-US" altLang="ja-JP" sz="1000" b="1">
              <a:solidFill>
                <a:srgbClr val="FF0000"/>
              </a:solidFill>
            </a:rPr>
            <a:t>2023/1/5</a:t>
          </a:r>
          <a:r>
            <a:rPr kumimoji="1" lang="ja-JP" altLang="en-US" sz="1000" b="1">
              <a:solidFill>
                <a:srgbClr val="FF0000"/>
              </a:solidFill>
            </a:rPr>
            <a:t> </a:t>
          </a:r>
          <a:r>
            <a:rPr kumimoji="1" lang="en-US" altLang="ja-JP" sz="1000" b="1">
              <a:solidFill>
                <a:srgbClr val="FF0000"/>
              </a:solidFill>
            </a:rPr>
            <a:t>(</a:t>
          </a:r>
          <a:r>
            <a:rPr kumimoji="1" lang="ja-JP" altLang="en-US" sz="1000" b="1">
              <a:solidFill>
                <a:srgbClr val="FF0000"/>
              </a:solidFill>
            </a:rPr>
            <a:t>木</a:t>
          </a:r>
          <a:r>
            <a:rPr kumimoji="1" lang="en-US" altLang="ja-JP" sz="1000" b="1">
              <a:solidFill>
                <a:srgbClr val="FF0000"/>
              </a:solidFill>
            </a:rPr>
            <a:t>)12:00</a:t>
          </a:r>
          <a:r>
            <a:rPr kumimoji="1" lang="ja-JP" altLang="en-US" sz="1000" b="1">
              <a:solidFill>
                <a:srgbClr val="FF0000"/>
              </a:solidFill>
            </a:rPr>
            <a:t>から</a:t>
          </a:r>
          <a:endParaRPr kumimoji="1" lang="en-US" altLang="ja-JP" sz="10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1181100</xdr:colOff>
      <xdr:row>0</xdr:row>
      <xdr:rowOff>95250</xdr:rowOff>
    </xdr:from>
    <xdr:to>
      <xdr:col>7</xdr:col>
      <xdr:colOff>1428750</xdr:colOff>
      <xdr:row>1</xdr:row>
      <xdr:rowOff>1197662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03E7AA8-1A6D-4876-9835-06E7F794C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524875" y="95250"/>
          <a:ext cx="1685925" cy="1216712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1400176</xdr:colOff>
      <xdr:row>28</xdr:row>
      <xdr:rowOff>38100</xdr:rowOff>
    </xdr:from>
    <xdr:to>
      <xdr:col>7</xdr:col>
      <xdr:colOff>1309873</xdr:colOff>
      <xdr:row>31</xdr:row>
      <xdr:rowOff>177265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9C10F64-051C-4C12-A3ED-319A726A6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3951" y="68961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oneCellAnchor>
    <xdr:from>
      <xdr:col>14</xdr:col>
      <xdr:colOff>1181100</xdr:colOff>
      <xdr:row>0</xdr:row>
      <xdr:rowOff>95250</xdr:rowOff>
    </xdr:from>
    <xdr:ext cx="1685925" cy="1216712"/>
    <xdr:pic>
      <xdr:nvPicPr>
        <xdr:cNvPr id="5" name="図 4">
          <a:extLst>
            <a:ext uri="{FF2B5EF4-FFF2-40B4-BE49-F238E27FC236}">
              <a16:creationId xmlns:a16="http://schemas.microsoft.com/office/drawing/2014/main" id="{4B52F693-C2DE-4BFB-9096-0B36A79E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524875" y="95250"/>
          <a:ext cx="1685925" cy="1216712"/>
        </a:xfrm>
        <a:prstGeom prst="rect">
          <a:avLst/>
        </a:prstGeom>
      </xdr:spPr>
    </xdr:pic>
    <xdr:clientData/>
  </xdr:oneCellAnchor>
  <xdr:oneCellAnchor>
    <xdr:from>
      <xdr:col>14</xdr:col>
      <xdr:colOff>1400176</xdr:colOff>
      <xdr:row>28</xdr:row>
      <xdr:rowOff>38100</xdr:rowOff>
    </xdr:from>
    <xdr:ext cx="1347972" cy="920215"/>
    <xdr:pic>
      <xdr:nvPicPr>
        <xdr:cNvPr id="6" name="図 5">
          <a:extLst>
            <a:ext uri="{FF2B5EF4-FFF2-40B4-BE49-F238E27FC236}">
              <a16:creationId xmlns:a16="http://schemas.microsoft.com/office/drawing/2014/main" id="{ADF5E4FF-06F4-45E3-9267-EDC5E6000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3951" y="68199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1181100</xdr:colOff>
      <xdr:row>33</xdr:row>
      <xdr:rowOff>95250</xdr:rowOff>
    </xdr:from>
    <xdr:ext cx="1685925" cy="1216712"/>
    <xdr:pic>
      <xdr:nvPicPr>
        <xdr:cNvPr id="12" name="図 11">
          <a:extLst>
            <a:ext uri="{FF2B5EF4-FFF2-40B4-BE49-F238E27FC236}">
              <a16:creationId xmlns:a16="http://schemas.microsoft.com/office/drawing/2014/main" id="{930A8D6A-A079-47D7-B0F0-7BBF1C5D7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524875" y="95250"/>
          <a:ext cx="1685925" cy="1216712"/>
        </a:xfrm>
        <a:prstGeom prst="rect">
          <a:avLst/>
        </a:prstGeom>
      </xdr:spPr>
    </xdr:pic>
    <xdr:clientData/>
  </xdr:oneCellAnchor>
  <xdr:oneCellAnchor>
    <xdr:from>
      <xdr:col>6</xdr:col>
      <xdr:colOff>1400176</xdr:colOff>
      <xdr:row>61</xdr:row>
      <xdr:rowOff>38100</xdr:rowOff>
    </xdr:from>
    <xdr:ext cx="1347972" cy="920215"/>
    <xdr:pic>
      <xdr:nvPicPr>
        <xdr:cNvPr id="13" name="図 12">
          <a:extLst>
            <a:ext uri="{FF2B5EF4-FFF2-40B4-BE49-F238E27FC236}">
              <a16:creationId xmlns:a16="http://schemas.microsoft.com/office/drawing/2014/main" id="{BB6C9761-DADB-4B3A-A93B-352B3D1BA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3951" y="68199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1181100</xdr:colOff>
      <xdr:row>33</xdr:row>
      <xdr:rowOff>95250</xdr:rowOff>
    </xdr:from>
    <xdr:ext cx="1685925" cy="1216712"/>
    <xdr:pic>
      <xdr:nvPicPr>
        <xdr:cNvPr id="14" name="図 13">
          <a:extLst>
            <a:ext uri="{FF2B5EF4-FFF2-40B4-BE49-F238E27FC236}">
              <a16:creationId xmlns:a16="http://schemas.microsoft.com/office/drawing/2014/main" id="{50F90543-03E2-4E1C-8DB6-89DF785B5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8745200" y="95250"/>
          <a:ext cx="1685925" cy="1216712"/>
        </a:xfrm>
        <a:prstGeom prst="rect">
          <a:avLst/>
        </a:prstGeom>
      </xdr:spPr>
    </xdr:pic>
    <xdr:clientData/>
  </xdr:oneCellAnchor>
  <xdr:oneCellAnchor>
    <xdr:from>
      <xdr:col>14</xdr:col>
      <xdr:colOff>1400176</xdr:colOff>
      <xdr:row>61</xdr:row>
      <xdr:rowOff>38100</xdr:rowOff>
    </xdr:from>
    <xdr:ext cx="1347972" cy="920215"/>
    <xdr:pic>
      <xdr:nvPicPr>
        <xdr:cNvPr id="15" name="図 14">
          <a:extLst>
            <a:ext uri="{FF2B5EF4-FFF2-40B4-BE49-F238E27FC236}">
              <a16:creationId xmlns:a16="http://schemas.microsoft.com/office/drawing/2014/main" id="{09EE4F59-8462-4D2D-97B8-5C0212503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64276" y="6819900"/>
          <a:ext cx="1347972" cy="920215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1181100</xdr:colOff>
      <xdr:row>33</xdr:row>
      <xdr:rowOff>95250</xdr:rowOff>
    </xdr:from>
    <xdr:ext cx="1685925" cy="1216712"/>
    <xdr:pic>
      <xdr:nvPicPr>
        <xdr:cNvPr id="3" name="図 2">
          <a:extLst>
            <a:ext uri="{FF2B5EF4-FFF2-40B4-BE49-F238E27FC236}">
              <a16:creationId xmlns:a16="http://schemas.microsoft.com/office/drawing/2014/main" id="{9DAB4BB1-C098-4BCE-AEEF-19834EBC2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524875" y="95250"/>
          <a:ext cx="1685925" cy="1216712"/>
        </a:xfrm>
        <a:prstGeom prst="rect">
          <a:avLst/>
        </a:prstGeom>
      </xdr:spPr>
    </xdr:pic>
    <xdr:clientData/>
  </xdr:oneCellAnchor>
  <xdr:oneCellAnchor>
    <xdr:from>
      <xdr:col>14</xdr:col>
      <xdr:colOff>1181100</xdr:colOff>
      <xdr:row>33</xdr:row>
      <xdr:rowOff>95250</xdr:rowOff>
    </xdr:from>
    <xdr:ext cx="1688306" cy="1221475"/>
    <xdr:pic>
      <xdr:nvPicPr>
        <xdr:cNvPr id="7" name="図 6">
          <a:extLst>
            <a:ext uri="{FF2B5EF4-FFF2-40B4-BE49-F238E27FC236}">
              <a16:creationId xmlns:a16="http://schemas.microsoft.com/office/drawing/2014/main" id="{EF269E6E-ACBC-4EB4-8925-8BABB9CDC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539163" y="95250"/>
          <a:ext cx="1688306" cy="1221475"/>
        </a:xfrm>
        <a:prstGeom prst="rect">
          <a:avLst/>
        </a:prstGeom>
      </xdr:spPr>
    </xdr:pic>
    <xdr:clientData/>
  </xdr:oneCellAnchor>
  <xdr:oneCellAnchor>
    <xdr:from>
      <xdr:col>14</xdr:col>
      <xdr:colOff>1181100</xdr:colOff>
      <xdr:row>0</xdr:row>
      <xdr:rowOff>95250</xdr:rowOff>
    </xdr:from>
    <xdr:ext cx="1688306" cy="1221475"/>
    <xdr:pic>
      <xdr:nvPicPr>
        <xdr:cNvPr id="10" name="図 9">
          <a:extLst>
            <a:ext uri="{FF2B5EF4-FFF2-40B4-BE49-F238E27FC236}">
              <a16:creationId xmlns:a16="http://schemas.microsoft.com/office/drawing/2014/main" id="{DD0E2B28-04F7-4CFE-8C37-2919243FB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539163" y="95250"/>
          <a:ext cx="1688306" cy="12214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1184731</xdr:colOff>
      <xdr:row>1</xdr:row>
      <xdr:rowOff>142876</xdr:rowOff>
    </xdr:from>
    <xdr:to>
      <xdr:col>8</xdr:col>
      <xdr:colOff>11276</xdr:colOff>
      <xdr:row>1</xdr:row>
      <xdr:rowOff>1143000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4DFE6C8-B022-49DB-8EFB-4B5791C15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528506" y="257176"/>
          <a:ext cx="1703095" cy="1000124"/>
        </a:xfrm>
        <a:prstGeom prst="rect">
          <a:avLst/>
        </a:prstGeom>
      </xdr:spPr>
    </xdr:pic>
    <xdr:clientData/>
  </xdr:twoCellAnchor>
  <xdr:twoCellAnchor editAs="oneCell">
    <xdr:from>
      <xdr:col>6</xdr:col>
      <xdr:colOff>1257301</xdr:colOff>
      <xdr:row>28</xdr:row>
      <xdr:rowOff>37364</xdr:rowOff>
    </xdr:from>
    <xdr:to>
      <xdr:col>7</xdr:col>
      <xdr:colOff>1143000</xdr:colOff>
      <xdr:row>32</xdr:row>
      <xdr:rowOff>122047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E7ECFC5F-1ADD-4740-9574-F6FAE2F7E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01076" y="6628664"/>
          <a:ext cx="1323974" cy="903833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oneCellAnchor>
    <xdr:from>
      <xdr:col>14</xdr:col>
      <xdr:colOff>1184731</xdr:colOff>
      <xdr:row>1</xdr:row>
      <xdr:rowOff>142876</xdr:rowOff>
    </xdr:from>
    <xdr:ext cx="1703095" cy="1000124"/>
    <xdr:pic>
      <xdr:nvPicPr>
        <xdr:cNvPr id="4" name="図 3">
          <a:extLst>
            <a:ext uri="{FF2B5EF4-FFF2-40B4-BE49-F238E27FC236}">
              <a16:creationId xmlns:a16="http://schemas.microsoft.com/office/drawing/2014/main" id="{44266334-58FA-419A-993D-C1AA363DA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528506" y="257176"/>
          <a:ext cx="1703095" cy="1000124"/>
        </a:xfrm>
        <a:prstGeom prst="rect">
          <a:avLst/>
        </a:prstGeom>
      </xdr:spPr>
    </xdr:pic>
    <xdr:clientData/>
  </xdr:oneCellAnchor>
  <xdr:oneCellAnchor>
    <xdr:from>
      <xdr:col>14</xdr:col>
      <xdr:colOff>1257301</xdr:colOff>
      <xdr:row>28</xdr:row>
      <xdr:rowOff>37364</xdr:rowOff>
    </xdr:from>
    <xdr:ext cx="1323974" cy="903833"/>
    <xdr:pic>
      <xdr:nvPicPr>
        <xdr:cNvPr id="5" name="図 4">
          <a:extLst>
            <a:ext uri="{FF2B5EF4-FFF2-40B4-BE49-F238E27FC236}">
              <a16:creationId xmlns:a16="http://schemas.microsoft.com/office/drawing/2014/main" id="{B05E848B-A4EA-4603-81D9-720BBBFC3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01076" y="6628664"/>
          <a:ext cx="1323974" cy="903833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1184731</xdr:colOff>
      <xdr:row>34</xdr:row>
      <xdr:rowOff>142876</xdr:rowOff>
    </xdr:from>
    <xdr:ext cx="1703095" cy="1000124"/>
    <xdr:pic>
      <xdr:nvPicPr>
        <xdr:cNvPr id="11" name="図 10">
          <a:extLst>
            <a:ext uri="{FF2B5EF4-FFF2-40B4-BE49-F238E27FC236}">
              <a16:creationId xmlns:a16="http://schemas.microsoft.com/office/drawing/2014/main" id="{68620596-C455-4B9F-BF77-E0810BCD2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528506" y="257176"/>
          <a:ext cx="1703095" cy="1000124"/>
        </a:xfrm>
        <a:prstGeom prst="rect">
          <a:avLst/>
        </a:prstGeom>
      </xdr:spPr>
    </xdr:pic>
    <xdr:clientData/>
  </xdr:oneCellAnchor>
  <xdr:oneCellAnchor>
    <xdr:from>
      <xdr:col>6</xdr:col>
      <xdr:colOff>1257301</xdr:colOff>
      <xdr:row>61</xdr:row>
      <xdr:rowOff>37364</xdr:rowOff>
    </xdr:from>
    <xdr:ext cx="1323974" cy="903833"/>
    <xdr:pic>
      <xdr:nvPicPr>
        <xdr:cNvPr id="12" name="図 11">
          <a:extLst>
            <a:ext uri="{FF2B5EF4-FFF2-40B4-BE49-F238E27FC236}">
              <a16:creationId xmlns:a16="http://schemas.microsoft.com/office/drawing/2014/main" id="{976DBFC4-A998-4C24-8D83-0EE17A1D4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01076" y="6628664"/>
          <a:ext cx="1323974" cy="903833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1184731</xdr:colOff>
      <xdr:row>34</xdr:row>
      <xdr:rowOff>142876</xdr:rowOff>
    </xdr:from>
    <xdr:ext cx="1703095" cy="1000124"/>
    <xdr:pic>
      <xdr:nvPicPr>
        <xdr:cNvPr id="13" name="図 12">
          <a:extLst>
            <a:ext uri="{FF2B5EF4-FFF2-40B4-BE49-F238E27FC236}">
              <a16:creationId xmlns:a16="http://schemas.microsoft.com/office/drawing/2014/main" id="{DE2D6FF7-D515-4D41-AAFF-6B19850AF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8748831" y="257176"/>
          <a:ext cx="1703095" cy="1000124"/>
        </a:xfrm>
        <a:prstGeom prst="rect">
          <a:avLst/>
        </a:prstGeom>
      </xdr:spPr>
    </xdr:pic>
    <xdr:clientData/>
  </xdr:oneCellAnchor>
  <xdr:oneCellAnchor>
    <xdr:from>
      <xdr:col>14</xdr:col>
      <xdr:colOff>1257301</xdr:colOff>
      <xdr:row>61</xdr:row>
      <xdr:rowOff>37364</xdr:rowOff>
    </xdr:from>
    <xdr:ext cx="1323974" cy="903833"/>
    <xdr:pic>
      <xdr:nvPicPr>
        <xdr:cNvPr id="14" name="図 13">
          <a:extLst>
            <a:ext uri="{FF2B5EF4-FFF2-40B4-BE49-F238E27FC236}">
              <a16:creationId xmlns:a16="http://schemas.microsoft.com/office/drawing/2014/main" id="{62818F43-D529-4F3A-89E4-259E0CE8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21401" y="6628664"/>
          <a:ext cx="1323974" cy="903833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104774</xdr:colOff>
      <xdr:row>28</xdr:row>
      <xdr:rowOff>38099</xdr:rowOff>
    </xdr:from>
    <xdr:to>
      <xdr:col>7</xdr:col>
      <xdr:colOff>1265603</xdr:colOff>
      <xdr:row>32</xdr:row>
      <xdr:rowOff>142875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97D693C-2EE9-4F2F-9D1D-D55C0BC54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667" t="8574" r="12319" b="8630"/>
        <a:stretch/>
      </xdr:blipFill>
      <xdr:spPr>
        <a:xfrm>
          <a:off x="8886824" y="6629399"/>
          <a:ext cx="1160829" cy="923926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twoCellAnchor editAs="oneCell">
    <xdr:from>
      <xdr:col>6</xdr:col>
      <xdr:colOff>1228724</xdr:colOff>
      <xdr:row>1</xdr:row>
      <xdr:rowOff>171449</xdr:rowOff>
    </xdr:from>
    <xdr:to>
      <xdr:col>7</xdr:col>
      <xdr:colOff>1391226</xdr:colOff>
      <xdr:row>1</xdr:row>
      <xdr:rowOff>1066800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55BFECE-DEC0-4958-8D2D-C25693CB9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56364" t="6573" r="-1210" b="59170"/>
        <a:stretch/>
      </xdr:blipFill>
      <xdr:spPr>
        <a:xfrm>
          <a:off x="8572499" y="285749"/>
          <a:ext cx="1600777" cy="895351"/>
        </a:xfrm>
        <a:prstGeom prst="rect">
          <a:avLst/>
        </a:prstGeom>
      </xdr:spPr>
    </xdr:pic>
    <xdr:clientData/>
  </xdr:twoCellAnchor>
  <xdr:oneCellAnchor>
    <xdr:from>
      <xdr:col>6</xdr:col>
      <xdr:colOff>1228724</xdr:colOff>
      <xdr:row>35</xdr:row>
      <xdr:rowOff>171449</xdr:rowOff>
    </xdr:from>
    <xdr:ext cx="1600777" cy="895351"/>
    <xdr:pic>
      <xdr:nvPicPr>
        <xdr:cNvPr id="9" name="図 8">
          <a:extLst>
            <a:ext uri="{FF2B5EF4-FFF2-40B4-BE49-F238E27FC236}">
              <a16:creationId xmlns:a16="http://schemas.microsoft.com/office/drawing/2014/main" id="{98156F23-C4E3-40B8-A2CF-ED3190F453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56364" t="6573" r="-1210" b="59170"/>
        <a:stretch/>
      </xdr:blipFill>
      <xdr:spPr>
        <a:xfrm>
          <a:off x="8572499" y="285749"/>
          <a:ext cx="1600777" cy="895351"/>
        </a:xfrm>
        <a:prstGeom prst="rect">
          <a:avLst/>
        </a:prstGeom>
      </xdr:spPr>
    </xdr:pic>
    <xdr:clientData/>
  </xdr:oneCellAnchor>
  <xdr:oneCellAnchor>
    <xdr:from>
      <xdr:col>6</xdr:col>
      <xdr:colOff>1228724</xdr:colOff>
      <xdr:row>35</xdr:row>
      <xdr:rowOff>171449</xdr:rowOff>
    </xdr:from>
    <xdr:ext cx="1600777" cy="895351"/>
    <xdr:pic>
      <xdr:nvPicPr>
        <xdr:cNvPr id="6" name="図 5">
          <a:extLst>
            <a:ext uri="{FF2B5EF4-FFF2-40B4-BE49-F238E27FC236}">
              <a16:creationId xmlns:a16="http://schemas.microsoft.com/office/drawing/2014/main" id="{9BF231AD-A852-4BFF-AD1C-43AE748F51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56364" t="6573" r="-1210" b="59170"/>
        <a:stretch/>
      </xdr:blipFill>
      <xdr:spPr>
        <a:xfrm>
          <a:off x="8572499" y="285749"/>
          <a:ext cx="1600777" cy="895351"/>
        </a:xfrm>
        <a:prstGeom prst="rect">
          <a:avLst/>
        </a:prstGeom>
      </xdr:spPr>
    </xdr:pic>
    <xdr:clientData/>
  </xdr:oneCellAnchor>
  <xdr:oneCellAnchor>
    <xdr:from>
      <xdr:col>15</xdr:col>
      <xdr:colOff>104774</xdr:colOff>
      <xdr:row>28</xdr:row>
      <xdr:rowOff>38099</xdr:rowOff>
    </xdr:from>
    <xdr:ext cx="1160829" cy="923926"/>
    <xdr:pic>
      <xdr:nvPicPr>
        <xdr:cNvPr id="16" name="図 15">
          <a:extLst>
            <a:ext uri="{FF2B5EF4-FFF2-40B4-BE49-F238E27FC236}">
              <a16:creationId xmlns:a16="http://schemas.microsoft.com/office/drawing/2014/main" id="{6116610C-B24C-428C-AA56-08BA8174F8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667" t="8574" r="12319" b="8630"/>
        <a:stretch/>
      </xdr:blipFill>
      <xdr:spPr>
        <a:xfrm>
          <a:off x="8886824" y="6629399"/>
          <a:ext cx="1160829" cy="923926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1228724</xdr:colOff>
      <xdr:row>1</xdr:row>
      <xdr:rowOff>171449</xdr:rowOff>
    </xdr:from>
    <xdr:ext cx="1600777" cy="895351"/>
    <xdr:pic>
      <xdr:nvPicPr>
        <xdr:cNvPr id="17" name="図 16">
          <a:extLst>
            <a:ext uri="{FF2B5EF4-FFF2-40B4-BE49-F238E27FC236}">
              <a16:creationId xmlns:a16="http://schemas.microsoft.com/office/drawing/2014/main" id="{A8ABDD61-F0E0-4977-B193-04093A656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56364" t="6573" r="-1210" b="59170"/>
        <a:stretch/>
      </xdr:blipFill>
      <xdr:spPr>
        <a:xfrm>
          <a:off x="8572499" y="285749"/>
          <a:ext cx="1600777" cy="895351"/>
        </a:xfrm>
        <a:prstGeom prst="rect">
          <a:avLst/>
        </a:prstGeom>
      </xdr:spPr>
    </xdr:pic>
    <xdr:clientData/>
  </xdr:oneCellAnchor>
  <xdr:oneCellAnchor>
    <xdr:from>
      <xdr:col>14</xdr:col>
      <xdr:colOff>1228724</xdr:colOff>
      <xdr:row>35</xdr:row>
      <xdr:rowOff>171449</xdr:rowOff>
    </xdr:from>
    <xdr:ext cx="1600777" cy="895351"/>
    <xdr:pic>
      <xdr:nvPicPr>
        <xdr:cNvPr id="19" name="図 18">
          <a:extLst>
            <a:ext uri="{FF2B5EF4-FFF2-40B4-BE49-F238E27FC236}">
              <a16:creationId xmlns:a16="http://schemas.microsoft.com/office/drawing/2014/main" id="{7A6C66E3-54EB-49EB-8F29-342C59FDE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56364" t="6573" r="-1210" b="59170"/>
        <a:stretch/>
      </xdr:blipFill>
      <xdr:spPr>
        <a:xfrm>
          <a:off x="8572499" y="8067674"/>
          <a:ext cx="1600777" cy="895351"/>
        </a:xfrm>
        <a:prstGeom prst="rect">
          <a:avLst/>
        </a:prstGeom>
      </xdr:spPr>
    </xdr:pic>
    <xdr:clientData/>
  </xdr:oneCellAnchor>
  <xdr:oneCellAnchor>
    <xdr:from>
      <xdr:col>14</xdr:col>
      <xdr:colOff>1228724</xdr:colOff>
      <xdr:row>35</xdr:row>
      <xdr:rowOff>171449</xdr:rowOff>
    </xdr:from>
    <xdr:ext cx="1600777" cy="895351"/>
    <xdr:pic>
      <xdr:nvPicPr>
        <xdr:cNvPr id="21" name="図 20">
          <a:extLst>
            <a:ext uri="{FF2B5EF4-FFF2-40B4-BE49-F238E27FC236}">
              <a16:creationId xmlns:a16="http://schemas.microsoft.com/office/drawing/2014/main" id="{8B02332E-38E5-4740-9513-C413350E8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56364" t="6573" r="-1210" b="59170"/>
        <a:stretch/>
      </xdr:blipFill>
      <xdr:spPr>
        <a:xfrm>
          <a:off x="8572499" y="8067674"/>
          <a:ext cx="1600777" cy="895351"/>
        </a:xfrm>
        <a:prstGeom prst="rect">
          <a:avLst/>
        </a:prstGeom>
      </xdr:spPr>
    </xdr:pic>
    <xdr:clientData/>
  </xdr:oneCellAnchor>
  <xdr:oneCellAnchor>
    <xdr:from>
      <xdr:col>15</xdr:col>
      <xdr:colOff>104774</xdr:colOff>
      <xdr:row>28</xdr:row>
      <xdr:rowOff>38099</xdr:rowOff>
    </xdr:from>
    <xdr:ext cx="1160829" cy="923926"/>
    <xdr:pic>
      <xdr:nvPicPr>
        <xdr:cNvPr id="10" name="図 9">
          <a:extLst>
            <a:ext uri="{FF2B5EF4-FFF2-40B4-BE49-F238E27FC236}">
              <a16:creationId xmlns:a16="http://schemas.microsoft.com/office/drawing/2014/main" id="{2AF18037-B123-431F-8C75-0581EA747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667" t="8574" r="12319" b="8630"/>
        <a:stretch/>
      </xdr:blipFill>
      <xdr:spPr>
        <a:xfrm>
          <a:off x="8886824" y="6629399"/>
          <a:ext cx="1160829" cy="923926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1228724</xdr:colOff>
      <xdr:row>1</xdr:row>
      <xdr:rowOff>171449</xdr:rowOff>
    </xdr:from>
    <xdr:ext cx="1600777" cy="895351"/>
    <xdr:pic>
      <xdr:nvPicPr>
        <xdr:cNvPr id="11" name="図 10">
          <a:extLst>
            <a:ext uri="{FF2B5EF4-FFF2-40B4-BE49-F238E27FC236}">
              <a16:creationId xmlns:a16="http://schemas.microsoft.com/office/drawing/2014/main" id="{85057916-EAEC-4362-B6E4-45DCEFB77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56364" t="6573" r="-1210" b="59170"/>
        <a:stretch/>
      </xdr:blipFill>
      <xdr:spPr>
        <a:xfrm>
          <a:off x="8572499" y="285749"/>
          <a:ext cx="1600777" cy="895351"/>
        </a:xfrm>
        <a:prstGeom prst="rect">
          <a:avLst/>
        </a:prstGeom>
      </xdr:spPr>
    </xdr:pic>
    <xdr:clientData/>
  </xdr:oneCellAnchor>
  <xdr:oneCellAnchor>
    <xdr:from>
      <xdr:col>7</xdr:col>
      <xdr:colOff>47624</xdr:colOff>
      <xdr:row>62</xdr:row>
      <xdr:rowOff>66674</xdr:rowOff>
    </xdr:from>
    <xdr:ext cx="1160829" cy="923926"/>
    <xdr:pic>
      <xdr:nvPicPr>
        <xdr:cNvPr id="24" name="図 23">
          <a:extLst>
            <a:ext uri="{FF2B5EF4-FFF2-40B4-BE49-F238E27FC236}">
              <a16:creationId xmlns:a16="http://schemas.microsoft.com/office/drawing/2014/main" id="{9D327111-D0A0-4C5B-8B83-02026AC8F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667" t="8574" r="12319" b="8630"/>
        <a:stretch/>
      </xdr:blipFill>
      <xdr:spPr>
        <a:xfrm>
          <a:off x="8829674" y="14439899"/>
          <a:ext cx="1160829" cy="923926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1228724</xdr:colOff>
      <xdr:row>35</xdr:row>
      <xdr:rowOff>171449</xdr:rowOff>
    </xdr:from>
    <xdr:ext cx="1600777" cy="895351"/>
    <xdr:pic>
      <xdr:nvPicPr>
        <xdr:cNvPr id="25" name="図 24">
          <a:extLst>
            <a:ext uri="{FF2B5EF4-FFF2-40B4-BE49-F238E27FC236}">
              <a16:creationId xmlns:a16="http://schemas.microsoft.com/office/drawing/2014/main" id="{BF45D819-0BDD-4C6F-97E9-F25486EF0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56364" t="6573" r="-1210" b="59170"/>
        <a:stretch/>
      </xdr:blipFill>
      <xdr:spPr>
        <a:xfrm>
          <a:off x="8572499" y="285749"/>
          <a:ext cx="1600777" cy="895351"/>
        </a:xfrm>
        <a:prstGeom prst="rect">
          <a:avLst/>
        </a:prstGeom>
      </xdr:spPr>
    </xdr:pic>
    <xdr:clientData/>
  </xdr:oneCellAnchor>
  <xdr:oneCellAnchor>
    <xdr:from>
      <xdr:col>15</xdr:col>
      <xdr:colOff>161924</xdr:colOff>
      <xdr:row>62</xdr:row>
      <xdr:rowOff>47624</xdr:rowOff>
    </xdr:from>
    <xdr:ext cx="1160829" cy="923926"/>
    <xdr:pic>
      <xdr:nvPicPr>
        <xdr:cNvPr id="26" name="図 25">
          <a:extLst>
            <a:ext uri="{FF2B5EF4-FFF2-40B4-BE49-F238E27FC236}">
              <a16:creationId xmlns:a16="http://schemas.microsoft.com/office/drawing/2014/main" id="{AB7ACE18-95DA-410C-84A0-3000DECA5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667" t="8574" r="12319" b="8630"/>
        <a:stretch/>
      </xdr:blipFill>
      <xdr:spPr>
        <a:xfrm>
          <a:off x="19164299" y="14420849"/>
          <a:ext cx="1160829" cy="923926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1228724</xdr:colOff>
      <xdr:row>35</xdr:row>
      <xdr:rowOff>171449</xdr:rowOff>
    </xdr:from>
    <xdr:ext cx="1600777" cy="895351"/>
    <xdr:pic>
      <xdr:nvPicPr>
        <xdr:cNvPr id="27" name="図 26">
          <a:extLst>
            <a:ext uri="{FF2B5EF4-FFF2-40B4-BE49-F238E27FC236}">
              <a16:creationId xmlns:a16="http://schemas.microsoft.com/office/drawing/2014/main" id="{1034DC6E-2CB5-44B6-ABC0-18E11DF209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56364" t="6573" r="-1210" b="59170"/>
        <a:stretch/>
      </xdr:blipFill>
      <xdr:spPr>
        <a:xfrm>
          <a:off x="18792824" y="285749"/>
          <a:ext cx="1600777" cy="895351"/>
        </a:xfrm>
        <a:prstGeom prst="rect">
          <a:avLst/>
        </a:prstGeom>
      </xdr:spPr>
    </xdr:pic>
    <xdr:clientData/>
  </xdr:oneCellAnchor>
  <xdr:oneCellAnchor>
    <xdr:from>
      <xdr:col>14</xdr:col>
      <xdr:colOff>1228724</xdr:colOff>
      <xdr:row>35</xdr:row>
      <xdr:rowOff>171449</xdr:rowOff>
    </xdr:from>
    <xdr:ext cx="1600777" cy="895351"/>
    <xdr:pic>
      <xdr:nvPicPr>
        <xdr:cNvPr id="29" name="図 28">
          <a:extLst>
            <a:ext uri="{FF2B5EF4-FFF2-40B4-BE49-F238E27FC236}">
              <a16:creationId xmlns:a16="http://schemas.microsoft.com/office/drawing/2014/main" id="{94F0B3D6-639E-42D2-9BA9-D47F3B69E3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56364" t="6573" r="-1210" b="59170"/>
        <a:stretch/>
      </xdr:blipFill>
      <xdr:spPr>
        <a:xfrm>
          <a:off x="18792824" y="285749"/>
          <a:ext cx="1600777" cy="8953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1371600</xdr:colOff>
      <xdr:row>28</xdr:row>
      <xdr:rowOff>47624</xdr:rowOff>
    </xdr:from>
    <xdr:to>
      <xdr:col>7</xdr:col>
      <xdr:colOff>1250019</xdr:colOff>
      <xdr:row>32</xdr:row>
      <xdr:rowOff>123825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DFE6163-EC00-48F6-8E66-352CDC95C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934" t="8805" r="7284" b="8736"/>
        <a:stretch/>
      </xdr:blipFill>
      <xdr:spPr>
        <a:xfrm>
          <a:off x="8715375" y="6638924"/>
          <a:ext cx="1316694" cy="895351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twoCellAnchor editAs="oneCell">
    <xdr:from>
      <xdr:col>6</xdr:col>
      <xdr:colOff>1276350</xdr:colOff>
      <xdr:row>1</xdr:row>
      <xdr:rowOff>123825</xdr:rowOff>
    </xdr:from>
    <xdr:to>
      <xdr:col>7</xdr:col>
      <xdr:colOff>1314449</xdr:colOff>
      <xdr:row>1</xdr:row>
      <xdr:rowOff>1152524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0088C37-64FC-4864-ABB6-6E6670A4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33855" t="1" b="-3436"/>
        <a:stretch/>
      </xdr:blipFill>
      <xdr:spPr>
        <a:xfrm>
          <a:off x="8620125" y="238125"/>
          <a:ext cx="1476374" cy="1028699"/>
        </a:xfrm>
        <a:prstGeom prst="rect">
          <a:avLst/>
        </a:prstGeom>
      </xdr:spPr>
    </xdr:pic>
    <xdr:clientData/>
  </xdr:twoCellAnchor>
  <xdr:oneCellAnchor>
    <xdr:from>
      <xdr:col>14</xdr:col>
      <xdr:colOff>1371600</xdr:colOff>
      <xdr:row>28</xdr:row>
      <xdr:rowOff>47624</xdr:rowOff>
    </xdr:from>
    <xdr:ext cx="1316694" cy="895351"/>
    <xdr:pic>
      <xdr:nvPicPr>
        <xdr:cNvPr id="6" name="図 5">
          <a:extLst>
            <a:ext uri="{FF2B5EF4-FFF2-40B4-BE49-F238E27FC236}">
              <a16:creationId xmlns:a16="http://schemas.microsoft.com/office/drawing/2014/main" id="{CFAAA38C-AA3E-416E-BEC4-2BE5BF5DA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934" t="8805" r="7284" b="8736"/>
        <a:stretch/>
      </xdr:blipFill>
      <xdr:spPr>
        <a:xfrm>
          <a:off x="8715375" y="6638924"/>
          <a:ext cx="1316694" cy="895351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1276350</xdr:colOff>
      <xdr:row>1</xdr:row>
      <xdr:rowOff>123825</xdr:rowOff>
    </xdr:from>
    <xdr:ext cx="1476374" cy="1028699"/>
    <xdr:pic>
      <xdr:nvPicPr>
        <xdr:cNvPr id="7" name="図 6">
          <a:extLst>
            <a:ext uri="{FF2B5EF4-FFF2-40B4-BE49-F238E27FC236}">
              <a16:creationId xmlns:a16="http://schemas.microsoft.com/office/drawing/2014/main" id="{63F928E9-4230-47D5-ABD0-AE24C6805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33855" t="1" b="-3436"/>
        <a:stretch/>
      </xdr:blipFill>
      <xdr:spPr>
        <a:xfrm>
          <a:off x="8620125" y="238125"/>
          <a:ext cx="1476374" cy="1028699"/>
        </a:xfrm>
        <a:prstGeom prst="rect">
          <a:avLst/>
        </a:prstGeom>
      </xdr:spPr>
    </xdr:pic>
    <xdr:clientData/>
  </xdr:oneCellAnchor>
  <xdr:oneCellAnchor>
    <xdr:from>
      <xdr:col>6</xdr:col>
      <xdr:colOff>1371600</xdr:colOff>
      <xdr:row>62</xdr:row>
      <xdr:rowOff>47624</xdr:rowOff>
    </xdr:from>
    <xdr:ext cx="1316694" cy="895351"/>
    <xdr:pic>
      <xdr:nvPicPr>
        <xdr:cNvPr id="12" name="図 11">
          <a:extLst>
            <a:ext uri="{FF2B5EF4-FFF2-40B4-BE49-F238E27FC236}">
              <a16:creationId xmlns:a16="http://schemas.microsoft.com/office/drawing/2014/main" id="{B8A80B8B-39DB-494B-8CCB-B506C22C3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934" t="8805" r="7284" b="8736"/>
        <a:stretch/>
      </xdr:blipFill>
      <xdr:spPr>
        <a:xfrm>
          <a:off x="8715375" y="6638924"/>
          <a:ext cx="1316694" cy="895351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1276350</xdr:colOff>
      <xdr:row>35</xdr:row>
      <xdr:rowOff>123825</xdr:rowOff>
    </xdr:from>
    <xdr:ext cx="1476374" cy="1028699"/>
    <xdr:pic>
      <xdr:nvPicPr>
        <xdr:cNvPr id="13" name="図 12">
          <a:extLst>
            <a:ext uri="{FF2B5EF4-FFF2-40B4-BE49-F238E27FC236}">
              <a16:creationId xmlns:a16="http://schemas.microsoft.com/office/drawing/2014/main" id="{D491B8E2-5DEB-4BA0-B29C-3321D25FC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33855" t="1" b="-3436"/>
        <a:stretch/>
      </xdr:blipFill>
      <xdr:spPr>
        <a:xfrm>
          <a:off x="8620125" y="238125"/>
          <a:ext cx="1476374" cy="1028699"/>
        </a:xfrm>
        <a:prstGeom prst="rect">
          <a:avLst/>
        </a:prstGeom>
      </xdr:spPr>
    </xdr:pic>
    <xdr:clientData/>
  </xdr:oneCellAnchor>
  <xdr:oneCellAnchor>
    <xdr:from>
      <xdr:col>14</xdr:col>
      <xdr:colOff>1371600</xdr:colOff>
      <xdr:row>62</xdr:row>
      <xdr:rowOff>47624</xdr:rowOff>
    </xdr:from>
    <xdr:ext cx="1316694" cy="895351"/>
    <xdr:pic>
      <xdr:nvPicPr>
        <xdr:cNvPr id="14" name="図 13">
          <a:extLst>
            <a:ext uri="{FF2B5EF4-FFF2-40B4-BE49-F238E27FC236}">
              <a16:creationId xmlns:a16="http://schemas.microsoft.com/office/drawing/2014/main" id="{36541507-1C44-4384-8822-848AFB40F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934" t="8805" r="7284" b="8736"/>
        <a:stretch/>
      </xdr:blipFill>
      <xdr:spPr>
        <a:xfrm>
          <a:off x="18935700" y="6638924"/>
          <a:ext cx="1316694" cy="895351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1276350</xdr:colOff>
      <xdr:row>35</xdr:row>
      <xdr:rowOff>123825</xdr:rowOff>
    </xdr:from>
    <xdr:ext cx="1476374" cy="1028699"/>
    <xdr:pic>
      <xdr:nvPicPr>
        <xdr:cNvPr id="15" name="図 14">
          <a:extLst>
            <a:ext uri="{FF2B5EF4-FFF2-40B4-BE49-F238E27FC236}">
              <a16:creationId xmlns:a16="http://schemas.microsoft.com/office/drawing/2014/main" id="{A0608D36-875C-41EB-BC60-C6BBDFD1B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rcRect l="33855" t="1" b="-3436"/>
        <a:stretch/>
      </xdr:blipFill>
      <xdr:spPr>
        <a:xfrm>
          <a:off x="18840450" y="238125"/>
          <a:ext cx="1476374" cy="102869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0</xdr:row>
      <xdr:rowOff>85725</xdr:rowOff>
    </xdr:from>
    <xdr:to>
      <xdr:col>7</xdr:col>
      <xdr:colOff>1373478</xdr:colOff>
      <xdr:row>2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7993C0E-4D43-CE54-5B08-0DB0983D2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791575" y="85725"/>
          <a:ext cx="1363953" cy="1247775"/>
        </a:xfrm>
        <a:prstGeom prst="rect">
          <a:avLst/>
        </a:prstGeom>
      </xdr:spPr>
    </xdr:pic>
    <xdr:clientData/>
  </xdr:twoCellAnchor>
  <xdr:twoCellAnchor editAs="oneCell">
    <xdr:from>
      <xdr:col>6</xdr:col>
      <xdr:colOff>1409700</xdr:colOff>
      <xdr:row>28</xdr:row>
      <xdr:rowOff>46889</xdr:rowOff>
    </xdr:from>
    <xdr:to>
      <xdr:col>7</xdr:col>
      <xdr:colOff>1314450</xdr:colOff>
      <xdr:row>32</xdr:row>
      <xdr:rowOff>144577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A2F5FDA-47E6-436F-980A-B11B7B1E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oneCellAnchor>
    <xdr:from>
      <xdr:col>7</xdr:col>
      <xdr:colOff>9525</xdr:colOff>
      <xdr:row>34</xdr:row>
      <xdr:rowOff>85725</xdr:rowOff>
    </xdr:from>
    <xdr:ext cx="1363953" cy="1247775"/>
    <xdr:pic>
      <xdr:nvPicPr>
        <xdr:cNvPr id="7" name="図 6">
          <a:extLst>
            <a:ext uri="{FF2B5EF4-FFF2-40B4-BE49-F238E27FC236}">
              <a16:creationId xmlns:a16="http://schemas.microsoft.com/office/drawing/2014/main" id="{1100E881-2735-444F-ABD7-D80AC1FE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813346" y="85725"/>
          <a:ext cx="1363953" cy="1247775"/>
        </a:xfrm>
        <a:prstGeom prst="rect">
          <a:avLst/>
        </a:prstGeom>
      </xdr:spPr>
    </xdr:pic>
    <xdr:clientData/>
  </xdr:oneCellAnchor>
  <xdr:oneCellAnchor>
    <xdr:from>
      <xdr:col>6</xdr:col>
      <xdr:colOff>1409700</xdr:colOff>
      <xdr:row>62</xdr:row>
      <xdr:rowOff>46889</xdr:rowOff>
    </xdr:from>
    <xdr:ext cx="1347107" cy="927724"/>
    <xdr:pic>
      <xdr:nvPicPr>
        <xdr:cNvPr id="8" name="図 7">
          <a:extLst>
            <a:ext uri="{FF2B5EF4-FFF2-40B4-BE49-F238E27FC236}">
              <a16:creationId xmlns:a16="http://schemas.microsoft.com/office/drawing/2014/main" id="{0AD0640B-9B25-4579-9DFA-A2532AB9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71164" y="6714389"/>
          <a:ext cx="1347107" cy="927724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16</xdr:col>
      <xdr:colOff>9525</xdr:colOff>
      <xdr:row>0</xdr:row>
      <xdr:rowOff>85725</xdr:rowOff>
    </xdr:from>
    <xdr:ext cx="1363953" cy="1247775"/>
    <xdr:pic>
      <xdr:nvPicPr>
        <xdr:cNvPr id="14" name="図 13">
          <a:extLst>
            <a:ext uri="{FF2B5EF4-FFF2-40B4-BE49-F238E27FC236}">
              <a16:creationId xmlns:a16="http://schemas.microsoft.com/office/drawing/2014/main" id="{9BC52DE5-7914-4022-9788-3A35724F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813346" y="85725"/>
          <a:ext cx="1363953" cy="1247775"/>
        </a:xfrm>
        <a:prstGeom prst="rect">
          <a:avLst/>
        </a:prstGeom>
      </xdr:spPr>
    </xdr:pic>
    <xdr:clientData/>
  </xdr:oneCellAnchor>
  <xdr:oneCellAnchor>
    <xdr:from>
      <xdr:col>15</xdr:col>
      <xdr:colOff>1409700</xdr:colOff>
      <xdr:row>28</xdr:row>
      <xdr:rowOff>46889</xdr:rowOff>
    </xdr:from>
    <xdr:ext cx="1347107" cy="927724"/>
    <xdr:pic>
      <xdr:nvPicPr>
        <xdr:cNvPr id="15" name="図 14">
          <a:extLst>
            <a:ext uri="{FF2B5EF4-FFF2-40B4-BE49-F238E27FC236}">
              <a16:creationId xmlns:a16="http://schemas.microsoft.com/office/drawing/2014/main" id="{23AF44D1-7338-49D1-BF3D-1D6FB1C92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71164" y="6714389"/>
          <a:ext cx="1347107" cy="927724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16</xdr:col>
      <xdr:colOff>9525</xdr:colOff>
      <xdr:row>34</xdr:row>
      <xdr:rowOff>85725</xdr:rowOff>
    </xdr:from>
    <xdr:ext cx="1363953" cy="1247775"/>
    <xdr:pic>
      <xdr:nvPicPr>
        <xdr:cNvPr id="16" name="図 15">
          <a:extLst>
            <a:ext uri="{FF2B5EF4-FFF2-40B4-BE49-F238E27FC236}">
              <a16:creationId xmlns:a16="http://schemas.microsoft.com/office/drawing/2014/main" id="{864F3043-CF66-4631-9331-6E987354A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813346" y="7964261"/>
          <a:ext cx="1363953" cy="1247775"/>
        </a:xfrm>
        <a:prstGeom prst="rect">
          <a:avLst/>
        </a:prstGeom>
      </xdr:spPr>
    </xdr:pic>
    <xdr:clientData/>
  </xdr:oneCellAnchor>
  <xdr:oneCellAnchor>
    <xdr:from>
      <xdr:col>15</xdr:col>
      <xdr:colOff>1409700</xdr:colOff>
      <xdr:row>62</xdr:row>
      <xdr:rowOff>46889</xdr:rowOff>
    </xdr:from>
    <xdr:ext cx="1347107" cy="927724"/>
    <xdr:pic>
      <xdr:nvPicPr>
        <xdr:cNvPr id="17" name="図 16">
          <a:extLst>
            <a:ext uri="{FF2B5EF4-FFF2-40B4-BE49-F238E27FC236}">
              <a16:creationId xmlns:a16="http://schemas.microsoft.com/office/drawing/2014/main" id="{8F258F11-365D-4C33-9016-1305DED25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71164" y="14592925"/>
          <a:ext cx="1347107" cy="927724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16</xdr:col>
      <xdr:colOff>9525</xdr:colOff>
      <xdr:row>0</xdr:row>
      <xdr:rowOff>85725</xdr:rowOff>
    </xdr:from>
    <xdr:ext cx="1363953" cy="1247775"/>
    <xdr:pic>
      <xdr:nvPicPr>
        <xdr:cNvPr id="10" name="図 9">
          <a:extLst>
            <a:ext uri="{FF2B5EF4-FFF2-40B4-BE49-F238E27FC236}">
              <a16:creationId xmlns:a16="http://schemas.microsoft.com/office/drawing/2014/main" id="{D5450C67-24D2-4DDA-90E7-912432FC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791575" y="85725"/>
          <a:ext cx="1363953" cy="1247775"/>
        </a:xfrm>
        <a:prstGeom prst="rect">
          <a:avLst/>
        </a:prstGeom>
      </xdr:spPr>
    </xdr:pic>
    <xdr:clientData/>
  </xdr:oneCellAnchor>
  <xdr:oneCellAnchor>
    <xdr:from>
      <xdr:col>15</xdr:col>
      <xdr:colOff>1409700</xdr:colOff>
      <xdr:row>28</xdr:row>
      <xdr:rowOff>46889</xdr:rowOff>
    </xdr:from>
    <xdr:ext cx="1343025" cy="916838"/>
    <xdr:pic>
      <xdr:nvPicPr>
        <xdr:cNvPr id="11" name="図 10">
          <a:extLst>
            <a:ext uri="{FF2B5EF4-FFF2-40B4-BE49-F238E27FC236}">
              <a16:creationId xmlns:a16="http://schemas.microsoft.com/office/drawing/2014/main" id="{A2786200-D70D-4CA5-BCFC-6CCA0A7C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16</xdr:col>
      <xdr:colOff>9525</xdr:colOff>
      <xdr:row>34</xdr:row>
      <xdr:rowOff>85725</xdr:rowOff>
    </xdr:from>
    <xdr:ext cx="1363953" cy="1247775"/>
    <xdr:pic>
      <xdr:nvPicPr>
        <xdr:cNvPr id="12" name="図 11">
          <a:extLst>
            <a:ext uri="{FF2B5EF4-FFF2-40B4-BE49-F238E27FC236}">
              <a16:creationId xmlns:a16="http://schemas.microsoft.com/office/drawing/2014/main" id="{4EB60B34-B01C-49A5-8294-FD1B5B25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791575" y="7867650"/>
          <a:ext cx="1363953" cy="1247775"/>
        </a:xfrm>
        <a:prstGeom prst="rect">
          <a:avLst/>
        </a:prstGeom>
      </xdr:spPr>
    </xdr:pic>
    <xdr:clientData/>
  </xdr:oneCellAnchor>
  <xdr:oneCellAnchor>
    <xdr:from>
      <xdr:col>15</xdr:col>
      <xdr:colOff>1409700</xdr:colOff>
      <xdr:row>62</xdr:row>
      <xdr:rowOff>46889</xdr:rowOff>
    </xdr:from>
    <xdr:ext cx="1347107" cy="927724"/>
    <xdr:pic>
      <xdr:nvPicPr>
        <xdr:cNvPr id="13" name="図 12">
          <a:extLst>
            <a:ext uri="{FF2B5EF4-FFF2-40B4-BE49-F238E27FC236}">
              <a16:creationId xmlns:a16="http://schemas.microsoft.com/office/drawing/2014/main" id="{804639FE-4779-4761-9F92-0F2BD1D4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14420114"/>
          <a:ext cx="1347107" cy="927724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7</xdr:col>
      <xdr:colOff>9525</xdr:colOff>
      <xdr:row>34</xdr:row>
      <xdr:rowOff>85725</xdr:rowOff>
    </xdr:from>
    <xdr:ext cx="1363953" cy="1247775"/>
    <xdr:pic>
      <xdr:nvPicPr>
        <xdr:cNvPr id="24" name="図 23">
          <a:extLst>
            <a:ext uri="{FF2B5EF4-FFF2-40B4-BE49-F238E27FC236}">
              <a16:creationId xmlns:a16="http://schemas.microsoft.com/office/drawing/2014/main" id="{65EF7815-D32C-4E19-8EA1-22EEA29FF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791575" y="85725"/>
          <a:ext cx="1363953" cy="1247775"/>
        </a:xfrm>
        <a:prstGeom prst="rect">
          <a:avLst/>
        </a:prstGeom>
      </xdr:spPr>
    </xdr:pic>
    <xdr:clientData/>
  </xdr:oneCellAnchor>
  <xdr:oneCellAnchor>
    <xdr:from>
      <xdr:col>6</xdr:col>
      <xdr:colOff>1409700</xdr:colOff>
      <xdr:row>62</xdr:row>
      <xdr:rowOff>46889</xdr:rowOff>
    </xdr:from>
    <xdr:ext cx="1343025" cy="916838"/>
    <xdr:pic>
      <xdr:nvPicPr>
        <xdr:cNvPr id="25" name="図 24">
          <a:extLst>
            <a:ext uri="{FF2B5EF4-FFF2-40B4-BE49-F238E27FC236}">
              <a16:creationId xmlns:a16="http://schemas.microsoft.com/office/drawing/2014/main" id="{2CC18C26-8C46-48DD-9815-E3B319754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16</xdr:col>
      <xdr:colOff>9525</xdr:colOff>
      <xdr:row>34</xdr:row>
      <xdr:rowOff>85725</xdr:rowOff>
    </xdr:from>
    <xdr:ext cx="1363953" cy="1247775"/>
    <xdr:pic>
      <xdr:nvPicPr>
        <xdr:cNvPr id="26" name="図 25">
          <a:extLst>
            <a:ext uri="{FF2B5EF4-FFF2-40B4-BE49-F238E27FC236}">
              <a16:creationId xmlns:a16="http://schemas.microsoft.com/office/drawing/2014/main" id="{A34F0240-74C8-4CEA-B16B-759E66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9164300" y="85725"/>
          <a:ext cx="1363953" cy="1247775"/>
        </a:xfrm>
        <a:prstGeom prst="rect">
          <a:avLst/>
        </a:prstGeom>
      </xdr:spPr>
    </xdr:pic>
    <xdr:clientData/>
  </xdr:oneCellAnchor>
  <xdr:oneCellAnchor>
    <xdr:from>
      <xdr:col>15</xdr:col>
      <xdr:colOff>1409700</xdr:colOff>
      <xdr:row>62</xdr:row>
      <xdr:rowOff>46889</xdr:rowOff>
    </xdr:from>
    <xdr:ext cx="1347107" cy="927724"/>
    <xdr:pic>
      <xdr:nvPicPr>
        <xdr:cNvPr id="27" name="図 26">
          <a:extLst>
            <a:ext uri="{FF2B5EF4-FFF2-40B4-BE49-F238E27FC236}">
              <a16:creationId xmlns:a16="http://schemas.microsoft.com/office/drawing/2014/main" id="{42808B18-7EF0-4211-BCA3-09A265A4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26200" y="6638189"/>
          <a:ext cx="1347107" cy="927724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16</xdr:col>
      <xdr:colOff>9525</xdr:colOff>
      <xdr:row>34</xdr:row>
      <xdr:rowOff>85725</xdr:rowOff>
    </xdr:from>
    <xdr:ext cx="1363953" cy="1247775"/>
    <xdr:pic>
      <xdr:nvPicPr>
        <xdr:cNvPr id="28" name="図 27">
          <a:extLst>
            <a:ext uri="{FF2B5EF4-FFF2-40B4-BE49-F238E27FC236}">
              <a16:creationId xmlns:a16="http://schemas.microsoft.com/office/drawing/2014/main" id="{CE3C0B5F-5A61-4D99-941D-6407E524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9164300" y="85725"/>
          <a:ext cx="1363953" cy="1247775"/>
        </a:xfrm>
        <a:prstGeom prst="rect">
          <a:avLst/>
        </a:prstGeom>
      </xdr:spPr>
    </xdr:pic>
    <xdr:clientData/>
  </xdr:oneCellAnchor>
  <xdr:oneCellAnchor>
    <xdr:from>
      <xdr:col>15</xdr:col>
      <xdr:colOff>1409700</xdr:colOff>
      <xdr:row>62</xdr:row>
      <xdr:rowOff>46889</xdr:rowOff>
    </xdr:from>
    <xdr:ext cx="1343025" cy="916838"/>
    <xdr:pic>
      <xdr:nvPicPr>
        <xdr:cNvPr id="29" name="図 28">
          <a:extLst>
            <a:ext uri="{FF2B5EF4-FFF2-40B4-BE49-F238E27FC236}">
              <a16:creationId xmlns:a16="http://schemas.microsoft.com/office/drawing/2014/main" id="{0698D54D-7AC0-41DB-B99F-B26C8D62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26200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1409700</xdr:colOff>
      <xdr:row>28</xdr:row>
      <xdr:rowOff>46889</xdr:rowOff>
    </xdr:from>
    <xdr:to>
      <xdr:col>7</xdr:col>
      <xdr:colOff>1314450</xdr:colOff>
      <xdr:row>32</xdr:row>
      <xdr:rowOff>144577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06333D7-2ACC-438E-B28B-E3E5B5CA5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twoCellAnchor editAs="oneCell">
    <xdr:from>
      <xdr:col>6</xdr:col>
      <xdr:colOff>1264227</xdr:colOff>
      <xdr:row>1</xdr:row>
      <xdr:rowOff>0</xdr:rowOff>
    </xdr:from>
    <xdr:to>
      <xdr:col>8</xdr:col>
      <xdr:colOff>339</xdr:colOff>
      <xdr:row>1</xdr:row>
      <xdr:rowOff>1133475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DFBA05D6-F12D-C03C-7B76-F47585775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607136" y="112568"/>
          <a:ext cx="1610930" cy="1133475"/>
        </a:xfrm>
        <a:prstGeom prst="rect">
          <a:avLst/>
        </a:prstGeom>
      </xdr:spPr>
    </xdr:pic>
    <xdr:clientData/>
  </xdr:twoCellAnchor>
  <xdr:oneCellAnchor>
    <xdr:from>
      <xdr:col>6</xdr:col>
      <xdr:colOff>1200151</xdr:colOff>
      <xdr:row>13</xdr:row>
      <xdr:rowOff>170683</xdr:rowOff>
    </xdr:from>
    <xdr:ext cx="839368" cy="22980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0A18D06-28F9-B57C-5684-D89B64B43EC2}"/>
            </a:ext>
          </a:extLst>
        </xdr:cNvPr>
        <xdr:cNvSpPr txBox="1"/>
      </xdr:nvSpPr>
      <xdr:spPr>
        <a:xfrm>
          <a:off x="8543926" y="3790183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28</xdr:row>
      <xdr:rowOff>46889</xdr:rowOff>
    </xdr:from>
    <xdr:ext cx="1343025" cy="916838"/>
    <xdr:pic>
      <xdr:nvPicPr>
        <xdr:cNvPr id="19" name="図 18">
          <a:extLst>
            <a:ext uri="{FF2B5EF4-FFF2-40B4-BE49-F238E27FC236}">
              <a16:creationId xmlns:a16="http://schemas.microsoft.com/office/drawing/2014/main" id="{498B5D57-48E6-4699-AD75-8AE19584D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1</xdr:row>
      <xdr:rowOff>0</xdr:rowOff>
    </xdr:from>
    <xdr:ext cx="1676738" cy="1133475"/>
    <xdr:pic>
      <xdr:nvPicPr>
        <xdr:cNvPr id="20" name="図 19">
          <a:extLst>
            <a:ext uri="{FF2B5EF4-FFF2-40B4-BE49-F238E27FC236}">
              <a16:creationId xmlns:a16="http://schemas.microsoft.com/office/drawing/2014/main" id="{D152E534-101C-41AB-8D60-AF52908CE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43926" y="114300"/>
          <a:ext cx="1676738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13</xdr:row>
      <xdr:rowOff>170683</xdr:rowOff>
    </xdr:from>
    <xdr:ext cx="839368" cy="22980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0D4A1C0-0CA4-4A2A-9731-DD228C6EB0ED}"/>
            </a:ext>
          </a:extLst>
        </xdr:cNvPr>
        <xdr:cNvSpPr txBox="1"/>
      </xdr:nvSpPr>
      <xdr:spPr>
        <a:xfrm>
          <a:off x="8543926" y="3790183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6</xdr:col>
      <xdr:colOff>1409700</xdr:colOff>
      <xdr:row>62</xdr:row>
      <xdr:rowOff>46889</xdr:rowOff>
    </xdr:from>
    <xdr:ext cx="1343025" cy="916838"/>
    <xdr:pic>
      <xdr:nvPicPr>
        <xdr:cNvPr id="28" name="図 27">
          <a:extLst>
            <a:ext uri="{FF2B5EF4-FFF2-40B4-BE49-F238E27FC236}">
              <a16:creationId xmlns:a16="http://schemas.microsoft.com/office/drawing/2014/main" id="{35FBAC09-8944-46A6-B09F-8D352C655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1200151</xdr:colOff>
      <xdr:row>35</xdr:row>
      <xdr:rowOff>0</xdr:rowOff>
    </xdr:from>
    <xdr:ext cx="1676738" cy="1133475"/>
    <xdr:pic>
      <xdr:nvPicPr>
        <xdr:cNvPr id="29" name="図 28">
          <a:extLst>
            <a:ext uri="{FF2B5EF4-FFF2-40B4-BE49-F238E27FC236}">
              <a16:creationId xmlns:a16="http://schemas.microsoft.com/office/drawing/2014/main" id="{D5558C32-670D-4EF6-9AB7-D96CA0DA5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43926" y="114300"/>
          <a:ext cx="1676738" cy="1133475"/>
        </a:xfrm>
        <a:prstGeom prst="rect">
          <a:avLst/>
        </a:prstGeom>
      </xdr:spPr>
    </xdr:pic>
    <xdr:clientData/>
  </xdr:oneCellAnchor>
  <xdr:oneCellAnchor>
    <xdr:from>
      <xdr:col>6</xdr:col>
      <xdr:colOff>1200151</xdr:colOff>
      <xdr:row>47</xdr:row>
      <xdr:rowOff>170683</xdr:rowOff>
    </xdr:from>
    <xdr:ext cx="839368" cy="22980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B96BECD-1404-4C13-9465-85526CB4A26A}"/>
            </a:ext>
          </a:extLst>
        </xdr:cNvPr>
        <xdr:cNvSpPr txBox="1"/>
      </xdr:nvSpPr>
      <xdr:spPr>
        <a:xfrm>
          <a:off x="8543926" y="3790183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31" name="図 30">
          <a:extLst>
            <a:ext uri="{FF2B5EF4-FFF2-40B4-BE49-F238E27FC236}">
              <a16:creationId xmlns:a16="http://schemas.microsoft.com/office/drawing/2014/main" id="{AEAC4981-2000-42FB-823B-69E587D8D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0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6738" cy="1133475"/>
    <xdr:pic>
      <xdr:nvPicPr>
        <xdr:cNvPr id="32" name="図 31">
          <a:extLst>
            <a:ext uri="{FF2B5EF4-FFF2-40B4-BE49-F238E27FC236}">
              <a16:creationId xmlns:a16="http://schemas.microsoft.com/office/drawing/2014/main" id="{59358507-BAFF-4E4C-B448-3552DF9B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764251" y="114300"/>
          <a:ext cx="1676738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2A1073B-BE5F-4521-B40D-B70B58695966}"/>
            </a:ext>
          </a:extLst>
        </xdr:cNvPr>
        <xdr:cNvSpPr txBox="1"/>
      </xdr:nvSpPr>
      <xdr:spPr>
        <a:xfrm>
          <a:off x="18764251" y="3790183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28</xdr:row>
      <xdr:rowOff>46889</xdr:rowOff>
    </xdr:from>
    <xdr:ext cx="1342159" cy="920302"/>
    <xdr:pic>
      <xdr:nvPicPr>
        <xdr:cNvPr id="25" name="図 24">
          <a:extLst>
            <a:ext uri="{FF2B5EF4-FFF2-40B4-BE49-F238E27FC236}">
              <a16:creationId xmlns:a16="http://schemas.microsoft.com/office/drawing/2014/main" id="{ED5EFB8A-03FE-4C94-9C62-C4500802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609" y="6662434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1</xdr:row>
      <xdr:rowOff>0</xdr:rowOff>
    </xdr:from>
    <xdr:ext cx="1675006" cy="1133475"/>
    <xdr:pic>
      <xdr:nvPicPr>
        <xdr:cNvPr id="26" name="図 25">
          <a:extLst>
            <a:ext uri="{FF2B5EF4-FFF2-40B4-BE49-F238E27FC236}">
              <a16:creationId xmlns:a16="http://schemas.microsoft.com/office/drawing/2014/main" id="{048D9A14-D1C9-4005-A243-1B756D40F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43060" y="112568"/>
          <a:ext cx="1675006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13</xdr:row>
      <xdr:rowOff>170683</xdr:rowOff>
    </xdr:from>
    <xdr:ext cx="839368" cy="22980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94B3A3B-9253-4FCB-97E8-CD3F3D3AB161}"/>
            </a:ext>
          </a:extLst>
        </xdr:cNvPr>
        <xdr:cNvSpPr txBox="1"/>
      </xdr:nvSpPr>
      <xdr:spPr>
        <a:xfrm>
          <a:off x="8543060" y="37988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34" name="図 33">
          <a:extLst>
            <a:ext uri="{FF2B5EF4-FFF2-40B4-BE49-F238E27FC236}">
              <a16:creationId xmlns:a16="http://schemas.microsoft.com/office/drawing/2014/main" id="{95C9A3C5-C928-4E5E-BFDB-79E3E0CC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609" y="14472934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6738" cy="1133475"/>
    <xdr:pic>
      <xdr:nvPicPr>
        <xdr:cNvPr id="35" name="図 34">
          <a:extLst>
            <a:ext uri="{FF2B5EF4-FFF2-40B4-BE49-F238E27FC236}">
              <a16:creationId xmlns:a16="http://schemas.microsoft.com/office/drawing/2014/main" id="{319D64B0-D02B-48B7-8238-2912BBFBA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43060" y="7923068"/>
          <a:ext cx="1676738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6E92950F-31EA-416E-A610-5F345BF3D1B2}"/>
            </a:ext>
          </a:extLst>
        </xdr:cNvPr>
        <xdr:cNvSpPr txBox="1"/>
      </xdr:nvSpPr>
      <xdr:spPr>
        <a:xfrm>
          <a:off x="8543060" y="116093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6</xdr:col>
      <xdr:colOff>1409700</xdr:colOff>
      <xdr:row>62</xdr:row>
      <xdr:rowOff>46889</xdr:rowOff>
    </xdr:from>
    <xdr:ext cx="1342159" cy="920302"/>
    <xdr:pic>
      <xdr:nvPicPr>
        <xdr:cNvPr id="46" name="図 45">
          <a:extLst>
            <a:ext uri="{FF2B5EF4-FFF2-40B4-BE49-F238E27FC236}">
              <a16:creationId xmlns:a16="http://schemas.microsoft.com/office/drawing/2014/main" id="{68A60BAB-43A8-4C78-A3B4-9F0DABFB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609" y="6662434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1200151</xdr:colOff>
      <xdr:row>35</xdr:row>
      <xdr:rowOff>0</xdr:rowOff>
    </xdr:from>
    <xdr:ext cx="1675006" cy="1133475"/>
    <xdr:pic>
      <xdr:nvPicPr>
        <xdr:cNvPr id="47" name="図 46">
          <a:extLst>
            <a:ext uri="{FF2B5EF4-FFF2-40B4-BE49-F238E27FC236}">
              <a16:creationId xmlns:a16="http://schemas.microsoft.com/office/drawing/2014/main" id="{E2D9F409-4394-4DA6-AAEC-8DC0B3750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43060" y="112568"/>
          <a:ext cx="1675006" cy="1133475"/>
        </a:xfrm>
        <a:prstGeom prst="rect">
          <a:avLst/>
        </a:prstGeom>
      </xdr:spPr>
    </xdr:pic>
    <xdr:clientData/>
  </xdr:oneCellAnchor>
  <xdr:oneCellAnchor>
    <xdr:from>
      <xdr:col>6</xdr:col>
      <xdr:colOff>1200151</xdr:colOff>
      <xdr:row>47</xdr:row>
      <xdr:rowOff>170683</xdr:rowOff>
    </xdr:from>
    <xdr:ext cx="839368" cy="22980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FD535E4D-15F8-4ECA-99BA-9F3B86397439}"/>
            </a:ext>
          </a:extLst>
        </xdr:cNvPr>
        <xdr:cNvSpPr txBox="1"/>
      </xdr:nvSpPr>
      <xdr:spPr>
        <a:xfrm>
          <a:off x="8543060" y="37988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49" name="図 48">
          <a:extLst>
            <a:ext uri="{FF2B5EF4-FFF2-40B4-BE49-F238E27FC236}">
              <a16:creationId xmlns:a16="http://schemas.microsoft.com/office/drawing/2014/main" id="{3325B306-120D-4DEC-9E60-DA9426A9E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0336" y="6662434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6738" cy="1133475"/>
    <xdr:pic>
      <xdr:nvPicPr>
        <xdr:cNvPr id="50" name="図 49">
          <a:extLst>
            <a:ext uri="{FF2B5EF4-FFF2-40B4-BE49-F238E27FC236}">
              <a16:creationId xmlns:a16="http://schemas.microsoft.com/office/drawing/2014/main" id="{A3F2BB3F-8A4C-4798-8F0E-7A3089F1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760787" y="112568"/>
          <a:ext cx="1676738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DC2D27C-3EE3-46EE-9743-7F20D334F579}"/>
            </a:ext>
          </a:extLst>
        </xdr:cNvPr>
        <xdr:cNvSpPr txBox="1"/>
      </xdr:nvSpPr>
      <xdr:spPr>
        <a:xfrm>
          <a:off x="18760787" y="37988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2159" cy="920302"/>
    <xdr:pic>
      <xdr:nvPicPr>
        <xdr:cNvPr id="52" name="図 51">
          <a:extLst>
            <a:ext uri="{FF2B5EF4-FFF2-40B4-BE49-F238E27FC236}">
              <a16:creationId xmlns:a16="http://schemas.microsoft.com/office/drawing/2014/main" id="{F9385051-9447-4B8B-BF0E-1FAD5284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0336" y="6662434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5006" cy="1133475"/>
    <xdr:pic>
      <xdr:nvPicPr>
        <xdr:cNvPr id="53" name="図 52">
          <a:extLst>
            <a:ext uri="{FF2B5EF4-FFF2-40B4-BE49-F238E27FC236}">
              <a16:creationId xmlns:a16="http://schemas.microsoft.com/office/drawing/2014/main" id="{E197E0D7-8A43-4607-B9E5-6E1BB6C4A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760787" y="112568"/>
          <a:ext cx="1675006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2FD81E31-31FA-4A58-9E23-F878A9E6FEBB}"/>
            </a:ext>
          </a:extLst>
        </xdr:cNvPr>
        <xdr:cNvSpPr txBox="1"/>
      </xdr:nvSpPr>
      <xdr:spPr>
        <a:xfrm>
          <a:off x="18760787" y="37988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28</xdr:row>
      <xdr:rowOff>46889</xdr:rowOff>
    </xdr:from>
    <xdr:ext cx="1342159" cy="920302"/>
    <xdr:pic>
      <xdr:nvPicPr>
        <xdr:cNvPr id="16" name="図 15">
          <a:extLst>
            <a:ext uri="{FF2B5EF4-FFF2-40B4-BE49-F238E27FC236}">
              <a16:creationId xmlns:a16="http://schemas.microsoft.com/office/drawing/2014/main" id="{84F72DE5-397B-4B05-A768-636E1D93F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609" y="6662434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1264227</xdr:colOff>
      <xdr:row>1</xdr:row>
      <xdr:rowOff>0</xdr:rowOff>
    </xdr:from>
    <xdr:ext cx="1610930" cy="1133475"/>
    <xdr:pic>
      <xdr:nvPicPr>
        <xdr:cNvPr id="17" name="図 16">
          <a:extLst>
            <a:ext uri="{FF2B5EF4-FFF2-40B4-BE49-F238E27FC236}">
              <a16:creationId xmlns:a16="http://schemas.microsoft.com/office/drawing/2014/main" id="{F5083AD0-79A2-4239-8384-D5ABFDD69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607136" y="112568"/>
          <a:ext cx="1610930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13</xdr:row>
      <xdr:rowOff>170683</xdr:rowOff>
    </xdr:from>
    <xdr:ext cx="839368" cy="22980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65DDCE1-E871-40FD-9CE6-CB0BFB8C2D2E}"/>
            </a:ext>
          </a:extLst>
        </xdr:cNvPr>
        <xdr:cNvSpPr txBox="1"/>
      </xdr:nvSpPr>
      <xdr:spPr>
        <a:xfrm>
          <a:off x="8543060" y="37988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22" name="図 21">
          <a:extLst>
            <a:ext uri="{FF2B5EF4-FFF2-40B4-BE49-F238E27FC236}">
              <a16:creationId xmlns:a16="http://schemas.microsoft.com/office/drawing/2014/main" id="{68C6B80D-20BA-436C-97C8-27C2F708C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609" y="14472934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6738" cy="1133475"/>
    <xdr:pic>
      <xdr:nvPicPr>
        <xdr:cNvPr id="23" name="図 22">
          <a:extLst>
            <a:ext uri="{FF2B5EF4-FFF2-40B4-BE49-F238E27FC236}">
              <a16:creationId xmlns:a16="http://schemas.microsoft.com/office/drawing/2014/main" id="{E9C58654-CF52-4890-A9CD-E7564CAE1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43060" y="7923068"/>
          <a:ext cx="1676738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1C8C303E-95BA-43A8-A0B3-887312E3FFB9}"/>
            </a:ext>
          </a:extLst>
        </xdr:cNvPr>
        <xdr:cNvSpPr txBox="1"/>
      </xdr:nvSpPr>
      <xdr:spPr>
        <a:xfrm>
          <a:off x="8543060" y="116093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2159" cy="920302"/>
    <xdr:pic>
      <xdr:nvPicPr>
        <xdr:cNvPr id="37" name="図 36">
          <a:extLst>
            <a:ext uri="{FF2B5EF4-FFF2-40B4-BE49-F238E27FC236}">
              <a16:creationId xmlns:a16="http://schemas.microsoft.com/office/drawing/2014/main" id="{6ADEB005-3E00-475F-8197-D302AE4DB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609" y="14472934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5006" cy="1133475"/>
    <xdr:pic>
      <xdr:nvPicPr>
        <xdr:cNvPr id="38" name="図 37">
          <a:extLst>
            <a:ext uri="{FF2B5EF4-FFF2-40B4-BE49-F238E27FC236}">
              <a16:creationId xmlns:a16="http://schemas.microsoft.com/office/drawing/2014/main" id="{8DC97F6A-C7AE-4A11-9146-58181928A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43060" y="7923068"/>
          <a:ext cx="1675006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9EC046E1-D1A0-4C95-9E12-EF95AA46F1D2}"/>
            </a:ext>
          </a:extLst>
        </xdr:cNvPr>
        <xdr:cNvSpPr txBox="1"/>
      </xdr:nvSpPr>
      <xdr:spPr>
        <a:xfrm>
          <a:off x="8543060" y="116093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6</xdr:col>
      <xdr:colOff>1409700</xdr:colOff>
      <xdr:row>62</xdr:row>
      <xdr:rowOff>46889</xdr:rowOff>
    </xdr:from>
    <xdr:ext cx="1342159" cy="920302"/>
    <xdr:pic>
      <xdr:nvPicPr>
        <xdr:cNvPr id="61" name="図 60">
          <a:extLst>
            <a:ext uri="{FF2B5EF4-FFF2-40B4-BE49-F238E27FC236}">
              <a16:creationId xmlns:a16="http://schemas.microsoft.com/office/drawing/2014/main" id="{DF8F8845-7E0F-43F7-8C01-40BF00CA1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609" y="6662434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1264227</xdr:colOff>
      <xdr:row>35</xdr:row>
      <xdr:rowOff>0</xdr:rowOff>
    </xdr:from>
    <xdr:ext cx="1610930" cy="1133475"/>
    <xdr:pic>
      <xdr:nvPicPr>
        <xdr:cNvPr id="62" name="図 61">
          <a:extLst>
            <a:ext uri="{FF2B5EF4-FFF2-40B4-BE49-F238E27FC236}">
              <a16:creationId xmlns:a16="http://schemas.microsoft.com/office/drawing/2014/main" id="{B7745F57-9EB5-4031-99D1-84DD78B85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607136" y="112568"/>
          <a:ext cx="1610930" cy="1133475"/>
        </a:xfrm>
        <a:prstGeom prst="rect">
          <a:avLst/>
        </a:prstGeom>
      </xdr:spPr>
    </xdr:pic>
    <xdr:clientData/>
  </xdr:oneCellAnchor>
  <xdr:oneCellAnchor>
    <xdr:from>
      <xdr:col>6</xdr:col>
      <xdr:colOff>1200151</xdr:colOff>
      <xdr:row>47</xdr:row>
      <xdr:rowOff>170683</xdr:rowOff>
    </xdr:from>
    <xdr:ext cx="839368" cy="22980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8F7FDEF9-6DA5-4077-A143-23DD931A5083}"/>
            </a:ext>
          </a:extLst>
        </xdr:cNvPr>
        <xdr:cNvSpPr txBox="1"/>
      </xdr:nvSpPr>
      <xdr:spPr>
        <a:xfrm>
          <a:off x="8543060" y="37988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64" name="図 63">
          <a:extLst>
            <a:ext uri="{FF2B5EF4-FFF2-40B4-BE49-F238E27FC236}">
              <a16:creationId xmlns:a16="http://schemas.microsoft.com/office/drawing/2014/main" id="{132E855D-5F70-4937-AF24-6B856C727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0336" y="6662434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6738" cy="1133475"/>
    <xdr:pic>
      <xdr:nvPicPr>
        <xdr:cNvPr id="65" name="図 64">
          <a:extLst>
            <a:ext uri="{FF2B5EF4-FFF2-40B4-BE49-F238E27FC236}">
              <a16:creationId xmlns:a16="http://schemas.microsoft.com/office/drawing/2014/main" id="{EBE1AA24-48A5-409A-A36C-F237D4D7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760787" y="112568"/>
          <a:ext cx="1676738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4056614-98B2-42EA-905C-4E421A8B9BDC}"/>
            </a:ext>
          </a:extLst>
        </xdr:cNvPr>
        <xdr:cNvSpPr txBox="1"/>
      </xdr:nvSpPr>
      <xdr:spPr>
        <a:xfrm>
          <a:off x="18760787" y="37988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2159" cy="920302"/>
    <xdr:pic>
      <xdr:nvPicPr>
        <xdr:cNvPr id="67" name="図 66">
          <a:extLst>
            <a:ext uri="{FF2B5EF4-FFF2-40B4-BE49-F238E27FC236}">
              <a16:creationId xmlns:a16="http://schemas.microsoft.com/office/drawing/2014/main" id="{EB558497-9F03-4B1A-8D9F-847D6FD15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0336" y="6662434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5006" cy="1133475"/>
    <xdr:pic>
      <xdr:nvPicPr>
        <xdr:cNvPr id="68" name="図 67">
          <a:extLst>
            <a:ext uri="{FF2B5EF4-FFF2-40B4-BE49-F238E27FC236}">
              <a16:creationId xmlns:a16="http://schemas.microsoft.com/office/drawing/2014/main" id="{C87B1916-5690-47AD-B78D-AA44FDCB5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760787" y="112568"/>
          <a:ext cx="1675006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E9AF4B4C-E7FC-4167-8DBF-8683A6775E71}"/>
            </a:ext>
          </a:extLst>
        </xdr:cNvPr>
        <xdr:cNvSpPr txBox="1"/>
      </xdr:nvSpPr>
      <xdr:spPr>
        <a:xfrm>
          <a:off x="18760787" y="37988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2159" cy="920302"/>
    <xdr:pic>
      <xdr:nvPicPr>
        <xdr:cNvPr id="70" name="図 69">
          <a:extLst>
            <a:ext uri="{FF2B5EF4-FFF2-40B4-BE49-F238E27FC236}">
              <a16:creationId xmlns:a16="http://schemas.microsoft.com/office/drawing/2014/main" id="{D107EE2A-6D8C-4DE4-A01F-F4DD1F5D3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0336" y="6662434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1264227</xdr:colOff>
      <xdr:row>35</xdr:row>
      <xdr:rowOff>0</xdr:rowOff>
    </xdr:from>
    <xdr:ext cx="1610930" cy="1133475"/>
    <xdr:pic>
      <xdr:nvPicPr>
        <xdr:cNvPr id="71" name="図 70">
          <a:extLst>
            <a:ext uri="{FF2B5EF4-FFF2-40B4-BE49-F238E27FC236}">
              <a16:creationId xmlns:a16="http://schemas.microsoft.com/office/drawing/2014/main" id="{638FDA11-3ACD-4325-B4FD-2F480F38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824863" y="112568"/>
          <a:ext cx="1610930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7658F7A1-9C24-40A4-8E57-73B16B938E07}"/>
            </a:ext>
          </a:extLst>
        </xdr:cNvPr>
        <xdr:cNvSpPr txBox="1"/>
      </xdr:nvSpPr>
      <xdr:spPr>
        <a:xfrm>
          <a:off x="18760787" y="3798842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28</xdr:row>
      <xdr:rowOff>46889</xdr:rowOff>
    </xdr:from>
    <xdr:ext cx="1343025" cy="916838"/>
    <xdr:pic>
      <xdr:nvPicPr>
        <xdr:cNvPr id="43" name="図 42">
          <a:extLst>
            <a:ext uri="{FF2B5EF4-FFF2-40B4-BE49-F238E27FC236}">
              <a16:creationId xmlns:a16="http://schemas.microsoft.com/office/drawing/2014/main" id="{F2706DEB-68D4-4A28-BBFB-6632B1FB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1264227</xdr:colOff>
      <xdr:row>1</xdr:row>
      <xdr:rowOff>0</xdr:rowOff>
    </xdr:from>
    <xdr:ext cx="1612662" cy="1133475"/>
    <xdr:pic>
      <xdr:nvPicPr>
        <xdr:cNvPr id="44" name="図 43">
          <a:extLst>
            <a:ext uri="{FF2B5EF4-FFF2-40B4-BE49-F238E27FC236}">
              <a16:creationId xmlns:a16="http://schemas.microsoft.com/office/drawing/2014/main" id="{75FE47B3-A117-492B-8377-A4B1F08A2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608002" y="114300"/>
          <a:ext cx="1612662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13</xdr:row>
      <xdr:rowOff>170683</xdr:rowOff>
    </xdr:from>
    <xdr:ext cx="839368" cy="22980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46939D3-8B9F-42D4-884B-E3744963E08A}"/>
            </a:ext>
          </a:extLst>
        </xdr:cNvPr>
        <xdr:cNvSpPr txBox="1"/>
      </xdr:nvSpPr>
      <xdr:spPr>
        <a:xfrm>
          <a:off x="8543926" y="3790183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55" name="図 54">
          <a:extLst>
            <a:ext uri="{FF2B5EF4-FFF2-40B4-BE49-F238E27FC236}">
              <a16:creationId xmlns:a16="http://schemas.microsoft.com/office/drawing/2014/main" id="{044AB859-4903-4FC6-A778-1C6FC93C2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14420114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6738" cy="1133475"/>
    <xdr:pic>
      <xdr:nvPicPr>
        <xdr:cNvPr id="56" name="図 55">
          <a:extLst>
            <a:ext uri="{FF2B5EF4-FFF2-40B4-BE49-F238E27FC236}">
              <a16:creationId xmlns:a16="http://schemas.microsoft.com/office/drawing/2014/main" id="{B68509E6-C10B-496C-AE3D-AF6645A5E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43926" y="7896225"/>
          <a:ext cx="1676738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CF174F0-F969-4439-8D3F-AD13A3E4AB03}"/>
            </a:ext>
          </a:extLst>
        </xdr:cNvPr>
        <xdr:cNvSpPr txBox="1"/>
      </xdr:nvSpPr>
      <xdr:spPr>
        <a:xfrm>
          <a:off x="8543926" y="11572108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2159" cy="920302"/>
    <xdr:pic>
      <xdr:nvPicPr>
        <xdr:cNvPr id="58" name="図 57">
          <a:extLst>
            <a:ext uri="{FF2B5EF4-FFF2-40B4-BE49-F238E27FC236}">
              <a16:creationId xmlns:a16="http://schemas.microsoft.com/office/drawing/2014/main" id="{3ABA552E-0BA9-40F0-8DEF-D126A2B43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14420114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5006" cy="1133475"/>
    <xdr:pic>
      <xdr:nvPicPr>
        <xdr:cNvPr id="59" name="図 58">
          <a:extLst>
            <a:ext uri="{FF2B5EF4-FFF2-40B4-BE49-F238E27FC236}">
              <a16:creationId xmlns:a16="http://schemas.microsoft.com/office/drawing/2014/main" id="{A93C8009-02C3-4FD6-8F7A-9FC8D74C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43926" y="7896225"/>
          <a:ext cx="1675006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DBD6D11-74BB-49C8-A615-4F3C0DA2F795}"/>
            </a:ext>
          </a:extLst>
        </xdr:cNvPr>
        <xdr:cNvSpPr txBox="1"/>
      </xdr:nvSpPr>
      <xdr:spPr>
        <a:xfrm>
          <a:off x="8543926" y="11572108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2159" cy="920302"/>
    <xdr:pic>
      <xdr:nvPicPr>
        <xdr:cNvPr id="73" name="図 72">
          <a:extLst>
            <a:ext uri="{FF2B5EF4-FFF2-40B4-BE49-F238E27FC236}">
              <a16:creationId xmlns:a16="http://schemas.microsoft.com/office/drawing/2014/main" id="{F2909D69-6EE1-4D19-8515-5C1C7333E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14420114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1264227</xdr:colOff>
      <xdr:row>35</xdr:row>
      <xdr:rowOff>0</xdr:rowOff>
    </xdr:from>
    <xdr:ext cx="1610930" cy="1133475"/>
    <xdr:pic>
      <xdr:nvPicPr>
        <xdr:cNvPr id="74" name="図 73">
          <a:extLst>
            <a:ext uri="{FF2B5EF4-FFF2-40B4-BE49-F238E27FC236}">
              <a16:creationId xmlns:a16="http://schemas.microsoft.com/office/drawing/2014/main" id="{AC57D8B1-C473-42D8-923F-447C853E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608002" y="7896225"/>
          <a:ext cx="1610930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ECEB4543-8545-4903-9269-B7098642E69B}"/>
            </a:ext>
          </a:extLst>
        </xdr:cNvPr>
        <xdr:cNvSpPr txBox="1"/>
      </xdr:nvSpPr>
      <xdr:spPr>
        <a:xfrm>
          <a:off x="8543926" y="11572108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6</xdr:col>
      <xdr:colOff>1409700</xdr:colOff>
      <xdr:row>62</xdr:row>
      <xdr:rowOff>46889</xdr:rowOff>
    </xdr:from>
    <xdr:ext cx="1343025" cy="916838"/>
    <xdr:pic>
      <xdr:nvPicPr>
        <xdr:cNvPr id="91" name="図 90">
          <a:extLst>
            <a:ext uri="{FF2B5EF4-FFF2-40B4-BE49-F238E27FC236}">
              <a16:creationId xmlns:a16="http://schemas.microsoft.com/office/drawing/2014/main" id="{8DCDDBD2-064C-4D0A-836F-5E7F402A9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1264227</xdr:colOff>
      <xdr:row>35</xdr:row>
      <xdr:rowOff>0</xdr:rowOff>
    </xdr:from>
    <xdr:ext cx="1612662" cy="1133475"/>
    <xdr:pic>
      <xdr:nvPicPr>
        <xdr:cNvPr id="92" name="図 91">
          <a:extLst>
            <a:ext uri="{FF2B5EF4-FFF2-40B4-BE49-F238E27FC236}">
              <a16:creationId xmlns:a16="http://schemas.microsoft.com/office/drawing/2014/main" id="{0217863E-A5F4-463C-8399-BE787DAEA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608002" y="114300"/>
          <a:ext cx="1612662" cy="1133475"/>
        </a:xfrm>
        <a:prstGeom prst="rect">
          <a:avLst/>
        </a:prstGeom>
      </xdr:spPr>
    </xdr:pic>
    <xdr:clientData/>
  </xdr:oneCellAnchor>
  <xdr:oneCellAnchor>
    <xdr:from>
      <xdr:col>6</xdr:col>
      <xdr:colOff>1200151</xdr:colOff>
      <xdr:row>47</xdr:row>
      <xdr:rowOff>170683</xdr:rowOff>
    </xdr:from>
    <xdr:ext cx="839368" cy="229807"/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B03499DA-9B2D-4C68-BD80-C1488DFE4A88}"/>
            </a:ext>
          </a:extLst>
        </xdr:cNvPr>
        <xdr:cNvSpPr txBox="1"/>
      </xdr:nvSpPr>
      <xdr:spPr>
        <a:xfrm>
          <a:off x="8543926" y="3790183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94" name="図 93">
          <a:extLst>
            <a:ext uri="{FF2B5EF4-FFF2-40B4-BE49-F238E27FC236}">
              <a16:creationId xmlns:a16="http://schemas.microsoft.com/office/drawing/2014/main" id="{B88E5D88-C69B-421A-8FEB-B1461D54A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0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6738" cy="1133475"/>
    <xdr:pic>
      <xdr:nvPicPr>
        <xdr:cNvPr id="95" name="図 94">
          <a:extLst>
            <a:ext uri="{FF2B5EF4-FFF2-40B4-BE49-F238E27FC236}">
              <a16:creationId xmlns:a16="http://schemas.microsoft.com/office/drawing/2014/main" id="{36A28C79-CEFD-4987-8EDF-560E9113C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764251" y="114300"/>
          <a:ext cx="1676738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90A13E18-87BE-4E7E-A39E-96217E0220A2}"/>
            </a:ext>
          </a:extLst>
        </xdr:cNvPr>
        <xdr:cNvSpPr txBox="1"/>
      </xdr:nvSpPr>
      <xdr:spPr>
        <a:xfrm>
          <a:off x="18764251" y="3790183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2159" cy="920302"/>
    <xdr:pic>
      <xdr:nvPicPr>
        <xdr:cNvPr id="97" name="図 96">
          <a:extLst>
            <a:ext uri="{FF2B5EF4-FFF2-40B4-BE49-F238E27FC236}">
              <a16:creationId xmlns:a16="http://schemas.microsoft.com/office/drawing/2014/main" id="{D4080C68-51E0-452C-A280-46FE456A7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0" y="6638189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1200151</xdr:colOff>
      <xdr:row>35</xdr:row>
      <xdr:rowOff>0</xdr:rowOff>
    </xdr:from>
    <xdr:ext cx="1675006" cy="1133475"/>
    <xdr:pic>
      <xdr:nvPicPr>
        <xdr:cNvPr id="98" name="図 97">
          <a:extLst>
            <a:ext uri="{FF2B5EF4-FFF2-40B4-BE49-F238E27FC236}">
              <a16:creationId xmlns:a16="http://schemas.microsoft.com/office/drawing/2014/main" id="{1154EF4B-43A9-40E3-8CAC-89855B1B9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764251" y="114300"/>
          <a:ext cx="1675006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A49E8A0E-0463-4FDD-AD4A-25D955F988AE}"/>
            </a:ext>
          </a:extLst>
        </xdr:cNvPr>
        <xdr:cNvSpPr txBox="1"/>
      </xdr:nvSpPr>
      <xdr:spPr>
        <a:xfrm>
          <a:off x="18764251" y="3790183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2159" cy="920302"/>
    <xdr:pic>
      <xdr:nvPicPr>
        <xdr:cNvPr id="100" name="図 99">
          <a:extLst>
            <a:ext uri="{FF2B5EF4-FFF2-40B4-BE49-F238E27FC236}">
              <a16:creationId xmlns:a16="http://schemas.microsoft.com/office/drawing/2014/main" id="{E9944169-AE37-4898-AD27-FE45C8AF1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0" y="6638189"/>
          <a:ext cx="1342159" cy="920302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1264227</xdr:colOff>
      <xdr:row>35</xdr:row>
      <xdr:rowOff>0</xdr:rowOff>
    </xdr:from>
    <xdr:ext cx="1610930" cy="1133475"/>
    <xdr:pic>
      <xdr:nvPicPr>
        <xdr:cNvPr id="101" name="図 100">
          <a:extLst>
            <a:ext uri="{FF2B5EF4-FFF2-40B4-BE49-F238E27FC236}">
              <a16:creationId xmlns:a16="http://schemas.microsoft.com/office/drawing/2014/main" id="{421C64D6-9078-45FC-A4E4-AEEC2D02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828327" y="114300"/>
          <a:ext cx="1610930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570548E8-27CF-47A6-8252-910B19C19F11}"/>
            </a:ext>
          </a:extLst>
        </xdr:cNvPr>
        <xdr:cNvSpPr txBox="1"/>
      </xdr:nvSpPr>
      <xdr:spPr>
        <a:xfrm>
          <a:off x="18764251" y="3790183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103" name="図 102">
          <a:extLst>
            <a:ext uri="{FF2B5EF4-FFF2-40B4-BE49-F238E27FC236}">
              <a16:creationId xmlns:a16="http://schemas.microsoft.com/office/drawing/2014/main" id="{6AFAAFE6-ADAE-4ABB-81C1-634F203CC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0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1264227</xdr:colOff>
      <xdr:row>35</xdr:row>
      <xdr:rowOff>0</xdr:rowOff>
    </xdr:from>
    <xdr:ext cx="1612662" cy="1133475"/>
    <xdr:pic>
      <xdr:nvPicPr>
        <xdr:cNvPr id="104" name="図 103">
          <a:extLst>
            <a:ext uri="{FF2B5EF4-FFF2-40B4-BE49-F238E27FC236}">
              <a16:creationId xmlns:a16="http://schemas.microsoft.com/office/drawing/2014/main" id="{3602EBA9-9807-4B81-8F69-29F283858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828327" y="114300"/>
          <a:ext cx="1612662" cy="1133475"/>
        </a:xfrm>
        <a:prstGeom prst="rect">
          <a:avLst/>
        </a:prstGeom>
      </xdr:spPr>
    </xdr:pic>
    <xdr:clientData/>
  </xdr:oneCellAnchor>
  <xdr:oneCellAnchor>
    <xdr:from>
      <xdr:col>14</xdr:col>
      <xdr:colOff>1200151</xdr:colOff>
      <xdr:row>47</xdr:row>
      <xdr:rowOff>170683</xdr:rowOff>
    </xdr:from>
    <xdr:ext cx="839368" cy="229807"/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id="{E083E44D-DD1B-477D-98AA-ED23E8E80BD4}"/>
            </a:ext>
          </a:extLst>
        </xdr:cNvPr>
        <xdr:cNvSpPr txBox="1"/>
      </xdr:nvSpPr>
      <xdr:spPr>
        <a:xfrm>
          <a:off x="18764251" y="3790183"/>
          <a:ext cx="839368" cy="229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1409700</xdr:colOff>
      <xdr:row>28</xdr:row>
      <xdr:rowOff>46889</xdr:rowOff>
    </xdr:from>
    <xdr:to>
      <xdr:col>7</xdr:col>
      <xdr:colOff>1314450</xdr:colOff>
      <xdr:row>32</xdr:row>
      <xdr:rowOff>144577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397DE7D-84FA-4E63-8FD7-8ADB25190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twoCellAnchor editAs="oneCell">
    <xdr:from>
      <xdr:col>6</xdr:col>
      <xdr:colOff>1207411</xdr:colOff>
      <xdr:row>0</xdr:row>
      <xdr:rowOff>85725</xdr:rowOff>
    </xdr:from>
    <xdr:to>
      <xdr:col>7</xdr:col>
      <xdr:colOff>1422129</xdr:colOff>
      <xdr:row>1</xdr:row>
      <xdr:rowOff>1200150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6C688F5-E4C0-618C-1261-196D64DE2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51186" y="85725"/>
          <a:ext cx="1652993" cy="1228725"/>
        </a:xfrm>
        <a:prstGeom prst="rect">
          <a:avLst/>
        </a:prstGeom>
      </xdr:spPr>
    </xdr:pic>
    <xdr:clientData/>
  </xdr:twoCellAnchor>
  <xdr:oneCellAnchor>
    <xdr:from>
      <xdr:col>14</xdr:col>
      <xdr:colOff>1409700</xdr:colOff>
      <xdr:row>28</xdr:row>
      <xdr:rowOff>46889</xdr:rowOff>
    </xdr:from>
    <xdr:ext cx="1343025" cy="916838"/>
    <xdr:pic>
      <xdr:nvPicPr>
        <xdr:cNvPr id="6" name="図 5">
          <a:extLst>
            <a:ext uri="{FF2B5EF4-FFF2-40B4-BE49-F238E27FC236}">
              <a16:creationId xmlns:a16="http://schemas.microsoft.com/office/drawing/2014/main" id="{74FBFADA-CF6C-4952-9D5A-A1AA3F90F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1207411</xdr:colOff>
      <xdr:row>0</xdr:row>
      <xdr:rowOff>85725</xdr:rowOff>
    </xdr:from>
    <xdr:ext cx="1652993" cy="1228725"/>
    <xdr:pic>
      <xdr:nvPicPr>
        <xdr:cNvPr id="9" name="図 8">
          <a:extLst>
            <a:ext uri="{FF2B5EF4-FFF2-40B4-BE49-F238E27FC236}">
              <a16:creationId xmlns:a16="http://schemas.microsoft.com/office/drawing/2014/main" id="{EAEF1A02-2CE1-48EC-AD26-DC0D18A3C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51186" y="85725"/>
          <a:ext cx="1652993" cy="1228725"/>
        </a:xfrm>
        <a:prstGeom prst="rect">
          <a:avLst/>
        </a:prstGeom>
      </xdr:spPr>
    </xdr:pic>
    <xdr:clientData/>
  </xdr:oneCellAnchor>
  <xdr:oneCellAnchor>
    <xdr:from>
      <xdr:col>6</xdr:col>
      <xdr:colOff>1409700</xdr:colOff>
      <xdr:row>62</xdr:row>
      <xdr:rowOff>46889</xdr:rowOff>
    </xdr:from>
    <xdr:ext cx="1343025" cy="916838"/>
    <xdr:pic>
      <xdr:nvPicPr>
        <xdr:cNvPr id="14" name="図 13">
          <a:extLst>
            <a:ext uri="{FF2B5EF4-FFF2-40B4-BE49-F238E27FC236}">
              <a16:creationId xmlns:a16="http://schemas.microsoft.com/office/drawing/2014/main" id="{12D031EE-DA5D-4256-816D-1395954B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1207411</xdr:colOff>
      <xdr:row>34</xdr:row>
      <xdr:rowOff>85725</xdr:rowOff>
    </xdr:from>
    <xdr:ext cx="1652993" cy="1228725"/>
    <xdr:pic>
      <xdr:nvPicPr>
        <xdr:cNvPr id="15" name="図 14">
          <a:extLst>
            <a:ext uri="{FF2B5EF4-FFF2-40B4-BE49-F238E27FC236}">
              <a16:creationId xmlns:a16="http://schemas.microsoft.com/office/drawing/2014/main" id="{4F53D28C-3E7A-441C-951D-0800E7661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51186" y="85725"/>
          <a:ext cx="1652993" cy="1228725"/>
        </a:xfrm>
        <a:prstGeom prst="rect">
          <a:avLst/>
        </a:prstGeom>
      </xdr:spPr>
    </xdr:pic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16" name="図 15">
          <a:extLst>
            <a:ext uri="{FF2B5EF4-FFF2-40B4-BE49-F238E27FC236}">
              <a16:creationId xmlns:a16="http://schemas.microsoft.com/office/drawing/2014/main" id="{1D4AF596-D78E-4BB3-9B0D-B96B91862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0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1207411</xdr:colOff>
      <xdr:row>34</xdr:row>
      <xdr:rowOff>85725</xdr:rowOff>
    </xdr:from>
    <xdr:ext cx="1652993" cy="1228725"/>
    <xdr:pic>
      <xdr:nvPicPr>
        <xdr:cNvPr id="17" name="図 16">
          <a:extLst>
            <a:ext uri="{FF2B5EF4-FFF2-40B4-BE49-F238E27FC236}">
              <a16:creationId xmlns:a16="http://schemas.microsoft.com/office/drawing/2014/main" id="{D0F0AFAD-8944-4778-B8DE-DEE5A5C0C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771511" y="85725"/>
          <a:ext cx="1652993" cy="1228725"/>
        </a:xfrm>
        <a:prstGeom prst="rect">
          <a:avLst/>
        </a:prstGeom>
      </xdr:spPr>
    </xdr:pic>
    <xdr:clientData/>
  </xdr:oneCellAnchor>
  <xdr:oneCellAnchor>
    <xdr:from>
      <xdr:col>14</xdr:col>
      <xdr:colOff>1409700</xdr:colOff>
      <xdr:row>28</xdr:row>
      <xdr:rowOff>46889</xdr:rowOff>
    </xdr:from>
    <xdr:ext cx="1343025" cy="916838"/>
    <xdr:pic>
      <xdr:nvPicPr>
        <xdr:cNvPr id="10" name="図 9">
          <a:extLst>
            <a:ext uri="{FF2B5EF4-FFF2-40B4-BE49-F238E27FC236}">
              <a16:creationId xmlns:a16="http://schemas.microsoft.com/office/drawing/2014/main" id="{5BB11F56-15C3-4C98-A815-6FD4467E1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1207411</xdr:colOff>
      <xdr:row>0</xdr:row>
      <xdr:rowOff>85725</xdr:rowOff>
    </xdr:from>
    <xdr:ext cx="1652993" cy="1228725"/>
    <xdr:pic>
      <xdr:nvPicPr>
        <xdr:cNvPr id="11" name="図 10">
          <a:extLst>
            <a:ext uri="{FF2B5EF4-FFF2-40B4-BE49-F238E27FC236}">
              <a16:creationId xmlns:a16="http://schemas.microsoft.com/office/drawing/2014/main" id="{6CF452E4-973F-42B9-91AB-22A42A839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51186" y="85725"/>
          <a:ext cx="1652993" cy="1228725"/>
        </a:xfrm>
        <a:prstGeom prst="rect">
          <a:avLst/>
        </a:prstGeom>
      </xdr:spPr>
    </xdr:pic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12" name="図 11">
          <a:extLst>
            <a:ext uri="{FF2B5EF4-FFF2-40B4-BE49-F238E27FC236}">
              <a16:creationId xmlns:a16="http://schemas.microsoft.com/office/drawing/2014/main" id="{C8391AF3-6D62-4FD7-A6D4-6B275B06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14420114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1207411</xdr:colOff>
      <xdr:row>34</xdr:row>
      <xdr:rowOff>85725</xdr:rowOff>
    </xdr:from>
    <xdr:ext cx="1652993" cy="1228725"/>
    <xdr:pic>
      <xdr:nvPicPr>
        <xdr:cNvPr id="13" name="図 12">
          <a:extLst>
            <a:ext uri="{FF2B5EF4-FFF2-40B4-BE49-F238E27FC236}">
              <a16:creationId xmlns:a16="http://schemas.microsoft.com/office/drawing/2014/main" id="{A0E2DB1C-AE3F-4078-BE6A-385308945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51186" y="7867650"/>
          <a:ext cx="1652993" cy="1228725"/>
        </a:xfrm>
        <a:prstGeom prst="rect">
          <a:avLst/>
        </a:prstGeom>
      </xdr:spPr>
    </xdr:pic>
    <xdr:clientData/>
  </xdr:oneCellAnchor>
  <xdr:oneCellAnchor>
    <xdr:from>
      <xdr:col>6</xdr:col>
      <xdr:colOff>1409700</xdr:colOff>
      <xdr:row>62</xdr:row>
      <xdr:rowOff>46889</xdr:rowOff>
    </xdr:from>
    <xdr:ext cx="1343025" cy="916838"/>
    <xdr:pic>
      <xdr:nvPicPr>
        <xdr:cNvPr id="24" name="図 23">
          <a:extLst>
            <a:ext uri="{FF2B5EF4-FFF2-40B4-BE49-F238E27FC236}">
              <a16:creationId xmlns:a16="http://schemas.microsoft.com/office/drawing/2014/main" id="{4EF8BAA8-A584-4581-9EAB-C09FD85D9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6</xdr:col>
      <xdr:colOff>1207411</xdr:colOff>
      <xdr:row>34</xdr:row>
      <xdr:rowOff>85725</xdr:rowOff>
    </xdr:from>
    <xdr:ext cx="1652993" cy="1228725"/>
    <xdr:pic>
      <xdr:nvPicPr>
        <xdr:cNvPr id="25" name="図 24">
          <a:extLst>
            <a:ext uri="{FF2B5EF4-FFF2-40B4-BE49-F238E27FC236}">
              <a16:creationId xmlns:a16="http://schemas.microsoft.com/office/drawing/2014/main" id="{22AD8C18-4AB3-4EB0-86CD-4E40932F9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551186" y="85725"/>
          <a:ext cx="1652993" cy="1228725"/>
        </a:xfrm>
        <a:prstGeom prst="rect">
          <a:avLst/>
        </a:prstGeom>
      </xdr:spPr>
    </xdr:pic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26" name="図 25">
          <a:extLst>
            <a:ext uri="{FF2B5EF4-FFF2-40B4-BE49-F238E27FC236}">
              <a16:creationId xmlns:a16="http://schemas.microsoft.com/office/drawing/2014/main" id="{47CCD0E6-8498-4BEC-B83F-B4A4B6B42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0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1207411</xdr:colOff>
      <xdr:row>34</xdr:row>
      <xdr:rowOff>85725</xdr:rowOff>
    </xdr:from>
    <xdr:ext cx="1652993" cy="1228725"/>
    <xdr:pic>
      <xdr:nvPicPr>
        <xdr:cNvPr id="27" name="図 26">
          <a:extLst>
            <a:ext uri="{FF2B5EF4-FFF2-40B4-BE49-F238E27FC236}">
              <a16:creationId xmlns:a16="http://schemas.microsoft.com/office/drawing/2014/main" id="{F1A21AF7-736E-4663-A5FF-6F8B4C15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771511" y="85725"/>
          <a:ext cx="1652993" cy="1228725"/>
        </a:xfrm>
        <a:prstGeom prst="rect">
          <a:avLst/>
        </a:prstGeom>
      </xdr:spPr>
    </xdr:pic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28" name="図 27">
          <a:extLst>
            <a:ext uri="{FF2B5EF4-FFF2-40B4-BE49-F238E27FC236}">
              <a16:creationId xmlns:a16="http://schemas.microsoft.com/office/drawing/2014/main" id="{4C3A2CA8-7055-4DD5-9C47-1516608D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0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14</xdr:col>
      <xdr:colOff>1207411</xdr:colOff>
      <xdr:row>34</xdr:row>
      <xdr:rowOff>85725</xdr:rowOff>
    </xdr:from>
    <xdr:ext cx="1652993" cy="1228725"/>
    <xdr:pic>
      <xdr:nvPicPr>
        <xdr:cNvPr id="29" name="図 28">
          <a:extLst>
            <a:ext uri="{FF2B5EF4-FFF2-40B4-BE49-F238E27FC236}">
              <a16:creationId xmlns:a16="http://schemas.microsoft.com/office/drawing/2014/main" id="{4D623826-DB16-4A8E-A77B-AA8DB0DB3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8771511" y="85725"/>
          <a:ext cx="1652993" cy="122872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171453</xdr:colOff>
      <xdr:row>0</xdr:row>
      <xdr:rowOff>66678</xdr:rowOff>
    </xdr:from>
    <xdr:to>
      <xdr:col>7</xdr:col>
      <xdr:colOff>1390651</xdr:colOff>
      <xdr:row>1</xdr:row>
      <xdr:rowOff>1171576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7582563-AE3B-9D73-C588-A6B42DDC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953503" y="66678"/>
          <a:ext cx="1219198" cy="1219198"/>
        </a:xfrm>
        <a:prstGeom prst="rect">
          <a:avLst/>
        </a:prstGeom>
      </xdr:spPr>
    </xdr:pic>
    <xdr:clientData/>
  </xdr:twoCellAnchor>
  <xdr:twoCellAnchor editAs="oneCell">
    <xdr:from>
      <xdr:col>6</xdr:col>
      <xdr:colOff>1409700</xdr:colOff>
      <xdr:row>28</xdr:row>
      <xdr:rowOff>46889</xdr:rowOff>
    </xdr:from>
    <xdr:to>
      <xdr:col>7</xdr:col>
      <xdr:colOff>1314450</xdr:colOff>
      <xdr:row>32</xdr:row>
      <xdr:rowOff>144577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B3D669C-AE06-4CB4-81FA-35609F91E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twoCellAnchor>
  <xdr:twoCellAnchor editAs="oneCell">
    <xdr:from>
      <xdr:col>2</xdr:col>
      <xdr:colOff>771525</xdr:colOff>
      <xdr:row>0</xdr:row>
      <xdr:rowOff>58197</xdr:rowOff>
    </xdr:from>
    <xdr:to>
      <xdr:col>3</xdr:col>
      <xdr:colOff>1152526</xdr:colOff>
      <xdr:row>1</xdr:row>
      <xdr:rowOff>1163415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3F04510-F35C-DDA9-C537-607ADF8D0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2362200" y="58197"/>
          <a:ext cx="1819276" cy="1219518"/>
        </a:xfrm>
        <a:prstGeom prst="rect">
          <a:avLst/>
        </a:prstGeom>
      </xdr:spPr>
    </xdr:pic>
    <xdr:clientData/>
  </xdr:twoCellAnchor>
  <xdr:twoCellAnchor>
    <xdr:from>
      <xdr:col>2</xdr:col>
      <xdr:colOff>793561</xdr:colOff>
      <xdr:row>1</xdr:row>
      <xdr:rowOff>77760</xdr:rowOff>
    </xdr:from>
    <xdr:to>
      <xdr:col>3</xdr:col>
      <xdr:colOff>1179461</xdr:colOff>
      <xdr:row>2</xdr:row>
      <xdr:rowOff>50362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8CEE788-8EB1-E6E5-CA6F-4E633FDB5A23}"/>
            </a:ext>
          </a:extLst>
        </xdr:cNvPr>
        <xdr:cNvSpPr txBox="1"/>
      </xdr:nvSpPr>
      <xdr:spPr>
        <a:xfrm>
          <a:off x="2384236" y="192060"/>
          <a:ext cx="1824175" cy="11918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オテアゲ秋祭り</a:t>
          </a:r>
          <a:endParaRPr kumimoji="1" lang="en-US" altLang="ja-JP" sz="18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  <a:p>
          <a:pPr algn="ctr"/>
          <a:r>
            <a:rPr kumimoji="1" lang="en-US" altLang="ja-JP" sz="2000" b="1">
              <a:solidFill>
                <a:srgbClr val="FF0000"/>
              </a:solidFill>
            </a:rPr>
            <a:t>9/16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17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18</a:t>
          </a:r>
        </a:p>
        <a:p>
          <a:pPr algn="ctr"/>
          <a:r>
            <a:rPr kumimoji="1" lang="ja-JP" altLang="en-US" sz="1200">
              <a:latin typeface="HG丸ｺﾞｼｯｸM-PRO" panose="020F0400000000000000" pitchFamily="34" charset="-128"/>
              <a:ea typeface="HG丸ｺﾞｼｯｸM-PRO" panose="020F0400000000000000" pitchFamily="34" charset="-128"/>
            </a:rPr>
            <a:t>　　お楽しみに！！！</a:t>
          </a:r>
        </a:p>
      </xdr:txBody>
    </xdr:sp>
    <xdr:clientData/>
  </xdr:twoCellAnchor>
  <xdr:oneCellAnchor>
    <xdr:from>
      <xdr:col>15</xdr:col>
      <xdr:colOff>171453</xdr:colOff>
      <xdr:row>0</xdr:row>
      <xdr:rowOff>66678</xdr:rowOff>
    </xdr:from>
    <xdr:ext cx="1219198" cy="1219198"/>
    <xdr:pic>
      <xdr:nvPicPr>
        <xdr:cNvPr id="10" name="図 9">
          <a:extLst>
            <a:ext uri="{FF2B5EF4-FFF2-40B4-BE49-F238E27FC236}">
              <a16:creationId xmlns:a16="http://schemas.microsoft.com/office/drawing/2014/main" id="{7D887E12-75DF-4956-A566-EF76A15AD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953503" y="66678"/>
          <a:ext cx="1219198" cy="1219198"/>
        </a:xfrm>
        <a:prstGeom prst="rect">
          <a:avLst/>
        </a:prstGeom>
      </xdr:spPr>
    </xdr:pic>
    <xdr:clientData/>
  </xdr:oneCellAnchor>
  <xdr:oneCellAnchor>
    <xdr:from>
      <xdr:col>14</xdr:col>
      <xdr:colOff>1409700</xdr:colOff>
      <xdr:row>28</xdr:row>
      <xdr:rowOff>46889</xdr:rowOff>
    </xdr:from>
    <xdr:ext cx="1343025" cy="916838"/>
    <xdr:pic>
      <xdr:nvPicPr>
        <xdr:cNvPr id="11" name="図 10">
          <a:extLst>
            <a:ext uri="{FF2B5EF4-FFF2-40B4-BE49-F238E27FC236}">
              <a16:creationId xmlns:a16="http://schemas.microsoft.com/office/drawing/2014/main" id="{DE5E3B7B-FCD8-4BE3-859E-ECAF90F48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10</xdr:col>
      <xdr:colOff>771525</xdr:colOff>
      <xdr:row>0</xdr:row>
      <xdr:rowOff>58197</xdr:rowOff>
    </xdr:from>
    <xdr:ext cx="1819276" cy="1219518"/>
    <xdr:pic>
      <xdr:nvPicPr>
        <xdr:cNvPr id="12" name="図 11">
          <a:extLst>
            <a:ext uri="{FF2B5EF4-FFF2-40B4-BE49-F238E27FC236}">
              <a16:creationId xmlns:a16="http://schemas.microsoft.com/office/drawing/2014/main" id="{A1DAD1FD-CD5A-4864-87C2-D0617ECE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2362200" y="58197"/>
          <a:ext cx="1819276" cy="1219518"/>
        </a:xfrm>
        <a:prstGeom prst="rect">
          <a:avLst/>
        </a:prstGeom>
      </xdr:spPr>
    </xdr:pic>
    <xdr:clientData/>
  </xdr:oneCellAnchor>
  <xdr:twoCellAnchor>
    <xdr:from>
      <xdr:col>10</xdr:col>
      <xdr:colOff>793561</xdr:colOff>
      <xdr:row>1</xdr:row>
      <xdr:rowOff>77760</xdr:rowOff>
    </xdr:from>
    <xdr:to>
      <xdr:col>11</xdr:col>
      <xdr:colOff>1179461</xdr:colOff>
      <xdr:row>2</xdr:row>
      <xdr:rowOff>50362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B324DF5-0EEC-45EB-8C5E-00E7AB1CEEC0}"/>
            </a:ext>
          </a:extLst>
        </xdr:cNvPr>
        <xdr:cNvSpPr txBox="1"/>
      </xdr:nvSpPr>
      <xdr:spPr>
        <a:xfrm>
          <a:off x="2384236" y="192060"/>
          <a:ext cx="1824175" cy="11918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オテアゲ秋祭り</a:t>
          </a:r>
          <a:endParaRPr kumimoji="1" lang="en-US" altLang="ja-JP" sz="18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  <a:p>
          <a:pPr algn="ctr"/>
          <a:r>
            <a:rPr kumimoji="1" lang="en-US" altLang="ja-JP" sz="2000" b="1">
              <a:solidFill>
                <a:srgbClr val="FF0000"/>
              </a:solidFill>
            </a:rPr>
            <a:t>9/17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18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19</a:t>
          </a:r>
        </a:p>
        <a:p>
          <a:pPr algn="ctr"/>
          <a:r>
            <a:rPr kumimoji="1" lang="ja-JP" altLang="en-US" sz="1200">
              <a:latin typeface="HG丸ｺﾞｼｯｸM-PRO" panose="020F0400000000000000" pitchFamily="34" charset="-128"/>
              <a:ea typeface="HG丸ｺﾞｼｯｸM-PRO" panose="020F0400000000000000" pitchFamily="34" charset="-128"/>
            </a:rPr>
            <a:t>　　お楽しみに！！！</a:t>
          </a:r>
        </a:p>
      </xdr:txBody>
    </xdr:sp>
    <xdr:clientData/>
  </xdr:twoCellAnchor>
  <xdr:oneCellAnchor>
    <xdr:from>
      <xdr:col>7</xdr:col>
      <xdr:colOff>171453</xdr:colOff>
      <xdr:row>34</xdr:row>
      <xdr:rowOff>66678</xdr:rowOff>
    </xdr:from>
    <xdr:ext cx="1219198" cy="1219198"/>
    <xdr:pic>
      <xdr:nvPicPr>
        <xdr:cNvPr id="22" name="図 21">
          <a:extLst>
            <a:ext uri="{FF2B5EF4-FFF2-40B4-BE49-F238E27FC236}">
              <a16:creationId xmlns:a16="http://schemas.microsoft.com/office/drawing/2014/main" id="{38408388-DC09-44A5-84E7-34818FDB2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953503" y="66678"/>
          <a:ext cx="1219198" cy="1219198"/>
        </a:xfrm>
        <a:prstGeom prst="rect">
          <a:avLst/>
        </a:prstGeom>
      </xdr:spPr>
    </xdr:pic>
    <xdr:clientData/>
  </xdr:oneCellAnchor>
  <xdr:oneCellAnchor>
    <xdr:from>
      <xdr:col>6</xdr:col>
      <xdr:colOff>1409700</xdr:colOff>
      <xdr:row>62</xdr:row>
      <xdr:rowOff>46889</xdr:rowOff>
    </xdr:from>
    <xdr:ext cx="1343025" cy="916838"/>
    <xdr:pic>
      <xdr:nvPicPr>
        <xdr:cNvPr id="23" name="図 22">
          <a:extLst>
            <a:ext uri="{FF2B5EF4-FFF2-40B4-BE49-F238E27FC236}">
              <a16:creationId xmlns:a16="http://schemas.microsoft.com/office/drawing/2014/main" id="{7B48BCC1-ED96-4DED-AD72-E4B081B68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3475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2</xdr:col>
      <xdr:colOff>771525</xdr:colOff>
      <xdr:row>34</xdr:row>
      <xdr:rowOff>58197</xdr:rowOff>
    </xdr:from>
    <xdr:ext cx="1819276" cy="1219518"/>
    <xdr:pic>
      <xdr:nvPicPr>
        <xdr:cNvPr id="24" name="図 23">
          <a:extLst>
            <a:ext uri="{FF2B5EF4-FFF2-40B4-BE49-F238E27FC236}">
              <a16:creationId xmlns:a16="http://schemas.microsoft.com/office/drawing/2014/main" id="{C51D3A8C-69DD-4C0C-9167-287C53970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2362200" y="58197"/>
          <a:ext cx="1819276" cy="1219518"/>
        </a:xfrm>
        <a:prstGeom prst="rect">
          <a:avLst/>
        </a:prstGeom>
      </xdr:spPr>
    </xdr:pic>
    <xdr:clientData/>
  </xdr:oneCellAnchor>
  <xdr:twoCellAnchor>
    <xdr:from>
      <xdr:col>2</xdr:col>
      <xdr:colOff>793561</xdr:colOff>
      <xdr:row>35</xdr:row>
      <xdr:rowOff>77760</xdr:rowOff>
    </xdr:from>
    <xdr:to>
      <xdr:col>3</xdr:col>
      <xdr:colOff>1179461</xdr:colOff>
      <xdr:row>36</xdr:row>
      <xdr:rowOff>50362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71EADE7-13ED-4639-B0D8-6C1AE47D5A57}"/>
            </a:ext>
          </a:extLst>
        </xdr:cNvPr>
        <xdr:cNvSpPr txBox="1"/>
      </xdr:nvSpPr>
      <xdr:spPr>
        <a:xfrm>
          <a:off x="2384236" y="192060"/>
          <a:ext cx="1824175" cy="11918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オテアゲ秋祭り</a:t>
          </a:r>
          <a:endParaRPr kumimoji="1" lang="en-US" altLang="ja-JP" sz="18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  <a:p>
          <a:pPr algn="ctr"/>
          <a:r>
            <a:rPr kumimoji="1" lang="en-US" altLang="ja-JP" sz="2000" b="1">
              <a:solidFill>
                <a:srgbClr val="FF0000"/>
              </a:solidFill>
            </a:rPr>
            <a:t>9/17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18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19</a:t>
          </a:r>
        </a:p>
        <a:p>
          <a:pPr algn="ctr"/>
          <a:r>
            <a:rPr kumimoji="1" lang="ja-JP" altLang="en-US" sz="1200">
              <a:latin typeface="HG丸ｺﾞｼｯｸM-PRO" panose="020F0400000000000000" pitchFamily="34" charset="-128"/>
              <a:ea typeface="HG丸ｺﾞｼｯｸM-PRO" panose="020F0400000000000000" pitchFamily="34" charset="-128"/>
            </a:rPr>
            <a:t>　　お楽しみに！！！</a:t>
          </a:r>
        </a:p>
      </xdr:txBody>
    </xdr:sp>
    <xdr:clientData/>
  </xdr:twoCellAnchor>
  <xdr:oneCellAnchor>
    <xdr:from>
      <xdr:col>15</xdr:col>
      <xdr:colOff>171453</xdr:colOff>
      <xdr:row>34</xdr:row>
      <xdr:rowOff>66678</xdr:rowOff>
    </xdr:from>
    <xdr:ext cx="1219198" cy="1219198"/>
    <xdr:pic>
      <xdr:nvPicPr>
        <xdr:cNvPr id="26" name="図 25">
          <a:extLst>
            <a:ext uri="{FF2B5EF4-FFF2-40B4-BE49-F238E27FC236}">
              <a16:creationId xmlns:a16="http://schemas.microsoft.com/office/drawing/2014/main" id="{F11DB0D7-0EB1-4671-95D0-54EC11F8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9173828" y="66678"/>
          <a:ext cx="1219198" cy="1219198"/>
        </a:xfrm>
        <a:prstGeom prst="rect">
          <a:avLst/>
        </a:prstGeom>
      </xdr:spPr>
    </xdr:pic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27" name="図 26">
          <a:extLst>
            <a:ext uri="{FF2B5EF4-FFF2-40B4-BE49-F238E27FC236}">
              <a16:creationId xmlns:a16="http://schemas.microsoft.com/office/drawing/2014/main" id="{554C62FB-076B-4F62-A99B-33F89CD07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73800" y="66381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10</xdr:col>
      <xdr:colOff>771525</xdr:colOff>
      <xdr:row>34</xdr:row>
      <xdr:rowOff>58197</xdr:rowOff>
    </xdr:from>
    <xdr:ext cx="1819276" cy="1219518"/>
    <xdr:pic>
      <xdr:nvPicPr>
        <xdr:cNvPr id="28" name="図 27">
          <a:extLst>
            <a:ext uri="{FF2B5EF4-FFF2-40B4-BE49-F238E27FC236}">
              <a16:creationId xmlns:a16="http://schemas.microsoft.com/office/drawing/2014/main" id="{D385747F-ABF0-4C70-911F-49B12059F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12582525" y="58197"/>
          <a:ext cx="1819276" cy="1219518"/>
        </a:xfrm>
        <a:prstGeom prst="rect">
          <a:avLst/>
        </a:prstGeom>
      </xdr:spPr>
    </xdr:pic>
    <xdr:clientData/>
  </xdr:oneCellAnchor>
  <xdr:twoCellAnchor>
    <xdr:from>
      <xdr:col>10</xdr:col>
      <xdr:colOff>793561</xdr:colOff>
      <xdr:row>35</xdr:row>
      <xdr:rowOff>77760</xdr:rowOff>
    </xdr:from>
    <xdr:to>
      <xdr:col>11</xdr:col>
      <xdr:colOff>1179461</xdr:colOff>
      <xdr:row>36</xdr:row>
      <xdr:rowOff>50362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69669C3-39B1-4ADD-9534-A6AFE3945E62}"/>
            </a:ext>
          </a:extLst>
        </xdr:cNvPr>
        <xdr:cNvSpPr txBox="1"/>
      </xdr:nvSpPr>
      <xdr:spPr>
        <a:xfrm>
          <a:off x="12604561" y="192060"/>
          <a:ext cx="1824175" cy="11918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オテアゲ秋祭り</a:t>
          </a:r>
          <a:endParaRPr kumimoji="1" lang="en-US" altLang="ja-JP" sz="18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  <a:p>
          <a:pPr algn="ctr"/>
          <a:r>
            <a:rPr kumimoji="1" lang="en-US" altLang="ja-JP" sz="2000" b="1">
              <a:solidFill>
                <a:srgbClr val="FF0000"/>
              </a:solidFill>
            </a:rPr>
            <a:t>9/17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18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19</a:t>
          </a:r>
        </a:p>
        <a:p>
          <a:pPr algn="ctr"/>
          <a:r>
            <a:rPr kumimoji="1" lang="ja-JP" altLang="en-US" sz="1200">
              <a:latin typeface="HG丸ｺﾞｼｯｸM-PRO" panose="020F0400000000000000" pitchFamily="34" charset="-128"/>
              <a:ea typeface="HG丸ｺﾞｼｯｸM-PRO" panose="020F0400000000000000" pitchFamily="34" charset="-128"/>
            </a:rPr>
            <a:t>　　お楽しみに！！！</a:t>
          </a:r>
        </a:p>
      </xdr:txBody>
    </xdr:sp>
    <xdr:clientData/>
  </xdr:twoCellAnchor>
  <xdr:oneCellAnchor>
    <xdr:from>
      <xdr:col>15</xdr:col>
      <xdr:colOff>171453</xdr:colOff>
      <xdr:row>0</xdr:row>
      <xdr:rowOff>66678</xdr:rowOff>
    </xdr:from>
    <xdr:ext cx="1219198" cy="1213755"/>
    <xdr:pic>
      <xdr:nvPicPr>
        <xdr:cNvPr id="18" name="図 17">
          <a:extLst>
            <a:ext uri="{FF2B5EF4-FFF2-40B4-BE49-F238E27FC236}">
              <a16:creationId xmlns:a16="http://schemas.microsoft.com/office/drawing/2014/main" id="{6E9C674C-03F1-45AD-A1FB-FCF8B2D47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975274" y="66678"/>
          <a:ext cx="1219198" cy="1213755"/>
        </a:xfrm>
        <a:prstGeom prst="rect">
          <a:avLst/>
        </a:prstGeom>
      </xdr:spPr>
    </xdr:pic>
    <xdr:clientData/>
  </xdr:oneCellAnchor>
  <xdr:oneCellAnchor>
    <xdr:from>
      <xdr:col>14</xdr:col>
      <xdr:colOff>1409700</xdr:colOff>
      <xdr:row>28</xdr:row>
      <xdr:rowOff>46889</xdr:rowOff>
    </xdr:from>
    <xdr:ext cx="1347107" cy="927724"/>
    <xdr:pic>
      <xdr:nvPicPr>
        <xdr:cNvPr id="19" name="図 18">
          <a:extLst>
            <a:ext uri="{FF2B5EF4-FFF2-40B4-BE49-F238E27FC236}">
              <a16:creationId xmlns:a16="http://schemas.microsoft.com/office/drawing/2014/main" id="{E9A7DE26-01F4-4614-ADE9-74A9237FB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71164" y="6714389"/>
          <a:ext cx="1347107" cy="927724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10</xdr:col>
      <xdr:colOff>771525</xdr:colOff>
      <xdr:row>0</xdr:row>
      <xdr:rowOff>58197</xdr:rowOff>
    </xdr:from>
    <xdr:ext cx="1823358" cy="1214075"/>
    <xdr:pic>
      <xdr:nvPicPr>
        <xdr:cNvPr id="20" name="図 19">
          <a:extLst>
            <a:ext uri="{FF2B5EF4-FFF2-40B4-BE49-F238E27FC236}">
              <a16:creationId xmlns:a16="http://schemas.microsoft.com/office/drawing/2014/main" id="{497AA8A6-9D96-4595-A5BE-89017E0C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2363561" y="58197"/>
          <a:ext cx="1823358" cy="1214075"/>
        </a:xfrm>
        <a:prstGeom prst="rect">
          <a:avLst/>
        </a:prstGeom>
      </xdr:spPr>
    </xdr:pic>
    <xdr:clientData/>
  </xdr:oneCellAnchor>
  <xdr:twoCellAnchor>
    <xdr:from>
      <xdr:col>10</xdr:col>
      <xdr:colOff>793561</xdr:colOff>
      <xdr:row>1</xdr:row>
      <xdr:rowOff>77760</xdr:rowOff>
    </xdr:from>
    <xdr:to>
      <xdr:col>11</xdr:col>
      <xdr:colOff>1179461</xdr:colOff>
      <xdr:row>2</xdr:row>
      <xdr:rowOff>50362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956A34E5-E066-4F6A-91F6-D869C1827D1F}"/>
            </a:ext>
          </a:extLst>
        </xdr:cNvPr>
        <xdr:cNvSpPr txBox="1"/>
      </xdr:nvSpPr>
      <xdr:spPr>
        <a:xfrm>
          <a:off x="2385597" y="186617"/>
          <a:ext cx="1828257" cy="119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オテアゲ秋祭り</a:t>
          </a:r>
          <a:endParaRPr kumimoji="1" lang="en-US" altLang="ja-JP" sz="18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  <a:p>
          <a:pPr algn="ctr"/>
          <a:r>
            <a:rPr kumimoji="1" lang="en-US" altLang="ja-JP" sz="2000" b="1">
              <a:solidFill>
                <a:srgbClr val="FF0000"/>
              </a:solidFill>
            </a:rPr>
            <a:t>9/16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17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18</a:t>
          </a:r>
        </a:p>
        <a:p>
          <a:pPr algn="ctr"/>
          <a:r>
            <a:rPr kumimoji="1" lang="ja-JP" altLang="en-US" sz="1200">
              <a:latin typeface="HG丸ｺﾞｼｯｸM-PRO" panose="020F0400000000000000" pitchFamily="34" charset="-128"/>
              <a:ea typeface="HG丸ｺﾞｼｯｸM-PRO" panose="020F0400000000000000" pitchFamily="34" charset="-128"/>
            </a:rPr>
            <a:t>　　お楽しみに！！！</a:t>
          </a:r>
        </a:p>
      </xdr:txBody>
    </xdr:sp>
    <xdr:clientData/>
  </xdr:twoCellAnchor>
  <xdr:oneCellAnchor>
    <xdr:from>
      <xdr:col>15</xdr:col>
      <xdr:colOff>171453</xdr:colOff>
      <xdr:row>34</xdr:row>
      <xdr:rowOff>66678</xdr:rowOff>
    </xdr:from>
    <xdr:ext cx="1219198" cy="1219198"/>
    <xdr:pic>
      <xdr:nvPicPr>
        <xdr:cNvPr id="30" name="図 29">
          <a:extLst>
            <a:ext uri="{FF2B5EF4-FFF2-40B4-BE49-F238E27FC236}">
              <a16:creationId xmlns:a16="http://schemas.microsoft.com/office/drawing/2014/main" id="{EFB800E7-D1B3-4FDE-841E-0471EA1C9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975274" y="7945214"/>
          <a:ext cx="1219198" cy="1219198"/>
        </a:xfrm>
        <a:prstGeom prst="rect">
          <a:avLst/>
        </a:prstGeom>
      </xdr:spPr>
    </xdr:pic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31" name="図 30">
          <a:extLst>
            <a:ext uri="{FF2B5EF4-FFF2-40B4-BE49-F238E27FC236}">
              <a16:creationId xmlns:a16="http://schemas.microsoft.com/office/drawing/2014/main" id="{1D883928-4EEE-45FB-9A26-EDDABAA6D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71164" y="14592925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10</xdr:col>
      <xdr:colOff>771525</xdr:colOff>
      <xdr:row>34</xdr:row>
      <xdr:rowOff>58197</xdr:rowOff>
    </xdr:from>
    <xdr:ext cx="1819276" cy="1219518"/>
    <xdr:pic>
      <xdr:nvPicPr>
        <xdr:cNvPr id="32" name="図 31">
          <a:extLst>
            <a:ext uri="{FF2B5EF4-FFF2-40B4-BE49-F238E27FC236}">
              <a16:creationId xmlns:a16="http://schemas.microsoft.com/office/drawing/2014/main" id="{36C3EAB7-7419-477C-B455-030AAA149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2363561" y="7936733"/>
          <a:ext cx="1819276" cy="1219518"/>
        </a:xfrm>
        <a:prstGeom prst="rect">
          <a:avLst/>
        </a:prstGeom>
      </xdr:spPr>
    </xdr:pic>
    <xdr:clientData/>
  </xdr:oneCellAnchor>
  <xdr:twoCellAnchor>
    <xdr:from>
      <xdr:col>10</xdr:col>
      <xdr:colOff>793561</xdr:colOff>
      <xdr:row>35</xdr:row>
      <xdr:rowOff>77760</xdr:rowOff>
    </xdr:from>
    <xdr:to>
      <xdr:col>11</xdr:col>
      <xdr:colOff>1179461</xdr:colOff>
      <xdr:row>36</xdr:row>
      <xdr:rowOff>50362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A433C5A9-5DA1-440F-AB42-B6CAB185E784}"/>
            </a:ext>
          </a:extLst>
        </xdr:cNvPr>
        <xdr:cNvSpPr txBox="1"/>
      </xdr:nvSpPr>
      <xdr:spPr>
        <a:xfrm>
          <a:off x="2385597" y="8065153"/>
          <a:ext cx="1828257" cy="119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オテアゲ秋祭り</a:t>
          </a:r>
          <a:endParaRPr kumimoji="1" lang="en-US" altLang="ja-JP" sz="18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  <a:p>
          <a:pPr algn="ctr"/>
          <a:r>
            <a:rPr kumimoji="1" lang="en-US" altLang="ja-JP" sz="2000" b="1">
              <a:solidFill>
                <a:srgbClr val="FF0000"/>
              </a:solidFill>
            </a:rPr>
            <a:t>9/17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18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19</a:t>
          </a:r>
        </a:p>
        <a:p>
          <a:pPr algn="ctr"/>
          <a:r>
            <a:rPr kumimoji="1" lang="ja-JP" altLang="en-US" sz="1200">
              <a:latin typeface="HG丸ｺﾞｼｯｸM-PRO" panose="020F0400000000000000" pitchFamily="34" charset="-128"/>
              <a:ea typeface="HG丸ｺﾞｼｯｸM-PRO" panose="020F0400000000000000" pitchFamily="34" charset="-128"/>
            </a:rPr>
            <a:t>　　お楽しみに！！！</a:t>
          </a:r>
        </a:p>
      </xdr:txBody>
    </xdr:sp>
    <xdr:clientData/>
  </xdr:twoCellAnchor>
  <xdr:oneCellAnchor>
    <xdr:from>
      <xdr:col>7</xdr:col>
      <xdr:colOff>171453</xdr:colOff>
      <xdr:row>34</xdr:row>
      <xdr:rowOff>66678</xdr:rowOff>
    </xdr:from>
    <xdr:ext cx="1219198" cy="1213755"/>
    <xdr:pic>
      <xdr:nvPicPr>
        <xdr:cNvPr id="58" name="図 57">
          <a:extLst>
            <a:ext uri="{FF2B5EF4-FFF2-40B4-BE49-F238E27FC236}">
              <a16:creationId xmlns:a16="http://schemas.microsoft.com/office/drawing/2014/main" id="{DDE988E4-94C2-47EA-AE2D-C63CF2DCD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8975274" y="66678"/>
          <a:ext cx="1219198" cy="1213755"/>
        </a:xfrm>
        <a:prstGeom prst="rect">
          <a:avLst/>
        </a:prstGeom>
      </xdr:spPr>
    </xdr:pic>
    <xdr:clientData/>
  </xdr:oneCellAnchor>
  <xdr:oneCellAnchor>
    <xdr:from>
      <xdr:col>6</xdr:col>
      <xdr:colOff>1409700</xdr:colOff>
      <xdr:row>62</xdr:row>
      <xdr:rowOff>46889</xdr:rowOff>
    </xdr:from>
    <xdr:ext cx="1347107" cy="927724"/>
    <xdr:pic>
      <xdr:nvPicPr>
        <xdr:cNvPr id="59" name="図 58">
          <a:extLst>
            <a:ext uri="{FF2B5EF4-FFF2-40B4-BE49-F238E27FC236}">
              <a16:creationId xmlns:a16="http://schemas.microsoft.com/office/drawing/2014/main" id="{92F57C01-C7B3-4AD1-BF61-E9682968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71164" y="6714389"/>
          <a:ext cx="1347107" cy="927724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2</xdr:col>
      <xdr:colOff>771525</xdr:colOff>
      <xdr:row>34</xdr:row>
      <xdr:rowOff>58197</xdr:rowOff>
    </xdr:from>
    <xdr:ext cx="1823358" cy="1214075"/>
    <xdr:pic>
      <xdr:nvPicPr>
        <xdr:cNvPr id="60" name="図 59">
          <a:extLst>
            <a:ext uri="{FF2B5EF4-FFF2-40B4-BE49-F238E27FC236}">
              <a16:creationId xmlns:a16="http://schemas.microsoft.com/office/drawing/2014/main" id="{087CE662-D657-428F-879C-8B607DED5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2363561" y="58197"/>
          <a:ext cx="1823358" cy="1214075"/>
        </a:xfrm>
        <a:prstGeom prst="rect">
          <a:avLst/>
        </a:prstGeom>
      </xdr:spPr>
    </xdr:pic>
    <xdr:clientData/>
  </xdr:oneCellAnchor>
  <xdr:twoCellAnchor>
    <xdr:from>
      <xdr:col>2</xdr:col>
      <xdr:colOff>793561</xdr:colOff>
      <xdr:row>35</xdr:row>
      <xdr:rowOff>77760</xdr:rowOff>
    </xdr:from>
    <xdr:to>
      <xdr:col>3</xdr:col>
      <xdr:colOff>1179461</xdr:colOff>
      <xdr:row>36</xdr:row>
      <xdr:rowOff>50362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33FC5CB7-E4C1-4E50-8AE7-AFEFF769CC47}"/>
            </a:ext>
          </a:extLst>
        </xdr:cNvPr>
        <xdr:cNvSpPr txBox="1"/>
      </xdr:nvSpPr>
      <xdr:spPr>
        <a:xfrm>
          <a:off x="2385597" y="186617"/>
          <a:ext cx="1828257" cy="119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オテアゲ秋祭り</a:t>
          </a:r>
          <a:endParaRPr kumimoji="1" lang="en-US" altLang="ja-JP" sz="18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  <a:p>
          <a:pPr algn="ctr"/>
          <a:r>
            <a:rPr kumimoji="1" lang="en-US" altLang="ja-JP" sz="2000" b="1">
              <a:solidFill>
                <a:srgbClr val="FF0000"/>
              </a:solidFill>
            </a:rPr>
            <a:t>9/16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17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18</a:t>
          </a:r>
        </a:p>
        <a:p>
          <a:pPr algn="ctr"/>
          <a:r>
            <a:rPr kumimoji="1" lang="ja-JP" altLang="en-US" sz="1200">
              <a:latin typeface="HG丸ｺﾞｼｯｸM-PRO" panose="020F0400000000000000" pitchFamily="34" charset="-128"/>
              <a:ea typeface="HG丸ｺﾞｼｯｸM-PRO" panose="020F0400000000000000" pitchFamily="34" charset="-128"/>
            </a:rPr>
            <a:t>　　お楽しみに！！！</a:t>
          </a:r>
        </a:p>
      </xdr:txBody>
    </xdr:sp>
    <xdr:clientData/>
  </xdr:twoCellAnchor>
  <xdr:oneCellAnchor>
    <xdr:from>
      <xdr:col>15</xdr:col>
      <xdr:colOff>171453</xdr:colOff>
      <xdr:row>34</xdr:row>
      <xdr:rowOff>66678</xdr:rowOff>
    </xdr:from>
    <xdr:ext cx="1219198" cy="1219198"/>
    <xdr:pic>
      <xdr:nvPicPr>
        <xdr:cNvPr id="62" name="図 61">
          <a:extLst>
            <a:ext uri="{FF2B5EF4-FFF2-40B4-BE49-F238E27FC236}">
              <a16:creationId xmlns:a16="http://schemas.microsoft.com/office/drawing/2014/main" id="{233B97CC-B8C3-4F3D-967E-987219C9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9221453" y="66678"/>
          <a:ext cx="1219198" cy="1219198"/>
        </a:xfrm>
        <a:prstGeom prst="rect">
          <a:avLst/>
        </a:prstGeom>
      </xdr:spPr>
    </xdr:pic>
    <xdr:clientData/>
  </xdr:oneCellAnchor>
  <xdr:oneCellAnchor>
    <xdr:from>
      <xdr:col>14</xdr:col>
      <xdr:colOff>1409700</xdr:colOff>
      <xdr:row>62</xdr:row>
      <xdr:rowOff>46889</xdr:rowOff>
    </xdr:from>
    <xdr:ext cx="1343025" cy="916838"/>
    <xdr:pic>
      <xdr:nvPicPr>
        <xdr:cNvPr id="63" name="図 62">
          <a:extLst>
            <a:ext uri="{FF2B5EF4-FFF2-40B4-BE49-F238E27FC236}">
              <a16:creationId xmlns:a16="http://schemas.microsoft.com/office/drawing/2014/main" id="{14710A3F-AB10-4965-AB1C-21422E6B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17343" y="6714389"/>
          <a:ext cx="1343025" cy="916838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10</xdr:col>
      <xdr:colOff>771525</xdr:colOff>
      <xdr:row>34</xdr:row>
      <xdr:rowOff>58197</xdr:rowOff>
    </xdr:from>
    <xdr:ext cx="1819276" cy="1219518"/>
    <xdr:pic>
      <xdr:nvPicPr>
        <xdr:cNvPr id="64" name="図 63">
          <a:extLst>
            <a:ext uri="{FF2B5EF4-FFF2-40B4-BE49-F238E27FC236}">
              <a16:creationId xmlns:a16="http://schemas.microsoft.com/office/drawing/2014/main" id="{5F78E596-42E9-4C11-8A74-D156EA6C9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12609739" y="58197"/>
          <a:ext cx="1819276" cy="1219518"/>
        </a:xfrm>
        <a:prstGeom prst="rect">
          <a:avLst/>
        </a:prstGeom>
      </xdr:spPr>
    </xdr:pic>
    <xdr:clientData/>
  </xdr:oneCellAnchor>
  <xdr:twoCellAnchor>
    <xdr:from>
      <xdr:col>10</xdr:col>
      <xdr:colOff>793561</xdr:colOff>
      <xdr:row>35</xdr:row>
      <xdr:rowOff>77760</xdr:rowOff>
    </xdr:from>
    <xdr:to>
      <xdr:col>11</xdr:col>
      <xdr:colOff>1179461</xdr:colOff>
      <xdr:row>36</xdr:row>
      <xdr:rowOff>50362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5E4E08A3-B6A3-4160-A2EE-60548D9436B5}"/>
            </a:ext>
          </a:extLst>
        </xdr:cNvPr>
        <xdr:cNvSpPr txBox="1"/>
      </xdr:nvSpPr>
      <xdr:spPr>
        <a:xfrm>
          <a:off x="12631775" y="186617"/>
          <a:ext cx="1828257" cy="119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オテアゲ秋祭り</a:t>
          </a:r>
          <a:endParaRPr kumimoji="1" lang="en-US" altLang="ja-JP" sz="18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  <a:p>
          <a:pPr algn="ctr"/>
          <a:r>
            <a:rPr kumimoji="1" lang="en-US" altLang="ja-JP" sz="2000" b="1">
              <a:solidFill>
                <a:srgbClr val="FF0000"/>
              </a:solidFill>
            </a:rPr>
            <a:t>9/17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18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19</a:t>
          </a:r>
        </a:p>
        <a:p>
          <a:pPr algn="ctr"/>
          <a:r>
            <a:rPr kumimoji="1" lang="ja-JP" altLang="en-US" sz="1200">
              <a:latin typeface="HG丸ｺﾞｼｯｸM-PRO" panose="020F0400000000000000" pitchFamily="34" charset="-128"/>
              <a:ea typeface="HG丸ｺﾞｼｯｸM-PRO" panose="020F0400000000000000" pitchFamily="34" charset="-128"/>
            </a:rPr>
            <a:t>　　お楽しみに！！！</a:t>
          </a:r>
        </a:p>
      </xdr:txBody>
    </xdr:sp>
    <xdr:clientData/>
  </xdr:twoCellAnchor>
  <xdr:oneCellAnchor>
    <xdr:from>
      <xdr:col>15</xdr:col>
      <xdr:colOff>171453</xdr:colOff>
      <xdr:row>34</xdr:row>
      <xdr:rowOff>66678</xdr:rowOff>
    </xdr:from>
    <xdr:ext cx="1219198" cy="1213755"/>
    <xdr:pic>
      <xdr:nvPicPr>
        <xdr:cNvPr id="66" name="図 65">
          <a:extLst>
            <a:ext uri="{FF2B5EF4-FFF2-40B4-BE49-F238E27FC236}">
              <a16:creationId xmlns:a16="http://schemas.microsoft.com/office/drawing/2014/main" id="{9647E1A0-C8F5-41E8-99AE-7ECC8841F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9221453" y="66678"/>
          <a:ext cx="1219198" cy="1213755"/>
        </a:xfrm>
        <a:prstGeom prst="rect">
          <a:avLst/>
        </a:prstGeom>
      </xdr:spPr>
    </xdr:pic>
    <xdr:clientData/>
  </xdr:oneCellAnchor>
  <xdr:oneCellAnchor>
    <xdr:from>
      <xdr:col>14</xdr:col>
      <xdr:colOff>1409700</xdr:colOff>
      <xdr:row>62</xdr:row>
      <xdr:rowOff>46889</xdr:rowOff>
    </xdr:from>
    <xdr:ext cx="1347107" cy="927724"/>
    <xdr:pic>
      <xdr:nvPicPr>
        <xdr:cNvPr id="67" name="図 66">
          <a:extLst>
            <a:ext uri="{FF2B5EF4-FFF2-40B4-BE49-F238E27FC236}">
              <a16:creationId xmlns:a16="http://schemas.microsoft.com/office/drawing/2014/main" id="{57126B79-A0B4-4E03-8230-E58E79FD7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17343" y="6714389"/>
          <a:ext cx="1347107" cy="927724"/>
        </a:xfrm>
        <a:prstGeom prst="rect">
          <a:avLst/>
        </a:prstGeom>
        <a:solidFill>
          <a:schemeClr val="accent1">
            <a:lumMod val="20000"/>
            <a:lumOff val="80000"/>
            <a:alpha val="0"/>
          </a:schemeClr>
        </a:solidFill>
      </xdr:spPr>
    </xdr:pic>
    <xdr:clientData/>
  </xdr:oneCellAnchor>
  <xdr:oneCellAnchor>
    <xdr:from>
      <xdr:col>10</xdr:col>
      <xdr:colOff>771525</xdr:colOff>
      <xdr:row>34</xdr:row>
      <xdr:rowOff>58197</xdr:rowOff>
    </xdr:from>
    <xdr:ext cx="1823358" cy="1214075"/>
    <xdr:pic>
      <xdr:nvPicPr>
        <xdr:cNvPr id="68" name="図 67">
          <a:extLst>
            <a:ext uri="{FF2B5EF4-FFF2-40B4-BE49-F238E27FC236}">
              <a16:creationId xmlns:a16="http://schemas.microsoft.com/office/drawing/2014/main" id="{204C9EBB-3F58-4310-89A3-183A03774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12609739" y="58197"/>
          <a:ext cx="1823358" cy="1214075"/>
        </a:xfrm>
        <a:prstGeom prst="rect">
          <a:avLst/>
        </a:prstGeom>
      </xdr:spPr>
    </xdr:pic>
    <xdr:clientData/>
  </xdr:oneCellAnchor>
  <xdr:twoCellAnchor>
    <xdr:from>
      <xdr:col>10</xdr:col>
      <xdr:colOff>793561</xdr:colOff>
      <xdr:row>35</xdr:row>
      <xdr:rowOff>77760</xdr:rowOff>
    </xdr:from>
    <xdr:to>
      <xdr:col>11</xdr:col>
      <xdr:colOff>1179461</xdr:colOff>
      <xdr:row>36</xdr:row>
      <xdr:rowOff>50362</xdr:rowOff>
    </xdr:to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CB40BCFD-3A54-482D-973E-412446D59DCE}"/>
            </a:ext>
          </a:extLst>
        </xdr:cNvPr>
        <xdr:cNvSpPr txBox="1"/>
      </xdr:nvSpPr>
      <xdr:spPr>
        <a:xfrm>
          <a:off x="12631775" y="186617"/>
          <a:ext cx="1828257" cy="119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オテアゲ秋祭り</a:t>
          </a:r>
          <a:endParaRPr kumimoji="1" lang="en-US" altLang="ja-JP" sz="18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  <a:p>
          <a:pPr algn="ctr"/>
          <a:r>
            <a:rPr kumimoji="1" lang="en-US" altLang="ja-JP" sz="2000" b="1">
              <a:solidFill>
                <a:srgbClr val="FF0000"/>
              </a:solidFill>
            </a:rPr>
            <a:t>9/16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17</a:t>
          </a:r>
          <a:r>
            <a:rPr kumimoji="1" lang="ja-JP" altLang="en-US" sz="2000" b="1">
              <a:solidFill>
                <a:srgbClr val="FF0000"/>
              </a:solidFill>
            </a:rPr>
            <a:t>・</a:t>
          </a:r>
          <a:r>
            <a:rPr kumimoji="1" lang="en-US" altLang="ja-JP" sz="2000" b="1">
              <a:solidFill>
                <a:srgbClr val="FF0000"/>
              </a:solidFill>
            </a:rPr>
            <a:t>18</a:t>
          </a:r>
        </a:p>
        <a:p>
          <a:pPr algn="ctr"/>
          <a:r>
            <a:rPr kumimoji="1" lang="ja-JP" altLang="en-US" sz="1200">
              <a:latin typeface="HG丸ｺﾞｼｯｸM-PRO" panose="020F0400000000000000" pitchFamily="34" charset="-128"/>
              <a:ea typeface="HG丸ｺﾞｼｯｸM-PRO" panose="020F0400000000000000" pitchFamily="34" charset="-128"/>
            </a:rPr>
            <a:t>　　お楽しみに！！！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S67"/>
  <sheetViews>
    <sheetView showGridLines="0" zoomScaleNormal="100" workbookViewId="0">
      <selection activeCell="E1" sqref="E1:G2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9" width="1.77734375" style="28" customWidth="1"/>
    <col min="10" max="16" width="16.77734375" style="28" customWidth="1"/>
    <col min="17" max="17" width="8.77734375" style="28" customWidth="1"/>
    <col min="18" max="19" width="12.44140625" style="28" customWidth="1"/>
    <col min="20" max="20" width="1.77734375" style="28" customWidth="1"/>
    <col min="21" max="16384" width="8.88671875" style="28"/>
  </cols>
  <sheetData>
    <row r="1" spans="1:19" ht="9" customHeight="1" x14ac:dyDescent="0.25">
      <c r="A1" s="1"/>
      <c r="B1" s="1"/>
      <c r="C1" s="1"/>
      <c r="D1" s="1"/>
      <c r="E1" s="344" t="s">
        <v>61</v>
      </c>
      <c r="F1" s="344"/>
      <c r="G1" s="344"/>
      <c r="H1" s="1"/>
      <c r="I1" s="1" t="s">
        <v>0</v>
      </c>
      <c r="J1" s="1"/>
      <c r="K1" s="1"/>
      <c r="L1" s="1"/>
      <c r="M1" s="344" t="s">
        <v>61</v>
      </c>
      <c r="N1" s="344"/>
      <c r="O1" s="344"/>
      <c r="P1" s="1"/>
      <c r="Q1" s="1"/>
      <c r="R1" s="1"/>
      <c r="S1" s="1"/>
    </row>
    <row r="2" spans="1:19" ht="96" customHeight="1" x14ac:dyDescent="0.25">
      <c r="A2" s="1"/>
      <c r="B2" s="345" t="str">
        <f>CalendarYear&amp;"年"&amp;"1月"</f>
        <v>2023年1月</v>
      </c>
      <c r="C2" s="345"/>
      <c r="D2" s="345"/>
      <c r="E2" s="344"/>
      <c r="F2" s="344"/>
      <c r="G2" s="344"/>
      <c r="H2" s="2"/>
      <c r="I2" s="1"/>
      <c r="J2" s="345" t="str">
        <f>CalendarYear&amp;"年"&amp;"1月"</f>
        <v>2023年1月</v>
      </c>
      <c r="K2" s="345"/>
      <c r="L2" s="345"/>
      <c r="M2" s="344"/>
      <c r="N2" s="344"/>
      <c r="O2" s="344"/>
      <c r="P2" s="2"/>
      <c r="Q2" s="1"/>
      <c r="R2" s="1"/>
      <c r="S2" s="1"/>
    </row>
    <row r="3" spans="1:19" s="29" customFormat="1" ht="24" customHeight="1" x14ac:dyDescent="0.25">
      <c r="A3" s="3"/>
      <c r="B3" s="4" t="str">
        <f>週の始まり</f>
        <v>日曜日</v>
      </c>
      <c r="C3" s="5" t="str">
        <f t="shared" ref="C3:H3" si="0">TEXT(C4,"aaaa")</f>
        <v>月曜日</v>
      </c>
      <c r="D3" s="5" t="str">
        <f t="shared" si="0"/>
        <v>火曜日</v>
      </c>
      <c r="E3" s="5" t="str">
        <f t="shared" si="0"/>
        <v>水曜日</v>
      </c>
      <c r="F3" s="5" t="str">
        <f t="shared" si="0"/>
        <v>木曜日</v>
      </c>
      <c r="G3" s="5" t="str">
        <f t="shared" si="0"/>
        <v>金曜日</v>
      </c>
      <c r="H3" s="6" t="str">
        <f t="shared" si="0"/>
        <v>土曜日</v>
      </c>
      <c r="I3" s="3"/>
      <c r="J3" s="4" t="str">
        <f>週の始まり</f>
        <v>日曜日</v>
      </c>
      <c r="K3" s="5" t="str">
        <f t="shared" ref="K3:P3" si="1">TEXT(K4,"aaaa")</f>
        <v>月曜日</v>
      </c>
      <c r="L3" s="5" t="str">
        <f t="shared" si="1"/>
        <v>火曜日</v>
      </c>
      <c r="M3" s="5" t="str">
        <f t="shared" si="1"/>
        <v>水曜日</v>
      </c>
      <c r="N3" s="5" t="str">
        <f t="shared" si="1"/>
        <v>木曜日</v>
      </c>
      <c r="O3" s="5" t="str">
        <f t="shared" si="1"/>
        <v>金曜日</v>
      </c>
      <c r="P3" s="6" t="str">
        <f t="shared" si="1"/>
        <v>土曜日</v>
      </c>
      <c r="Q3" s="3"/>
      <c r="R3" s="346" t="s">
        <v>1</v>
      </c>
      <c r="S3" s="346"/>
    </row>
    <row r="4" spans="1:19" s="30" customFormat="1" ht="24" customHeight="1" thickBot="1" x14ac:dyDescent="0.3">
      <c r="A4" s="7"/>
      <c r="B4" s="32">
        <f t="array" ref="B4:H4">DaysAndWeeks+DATE(CalendarYear,1,1)-WEEKDAY(DATE(CalendarYear,1,1),(週の始まり="月曜日")+1)+1</f>
        <v>44927</v>
      </c>
      <c r="C4" s="32">
        <v>44928</v>
      </c>
      <c r="D4" s="32">
        <v>44929</v>
      </c>
      <c r="E4" s="32">
        <v>44930</v>
      </c>
      <c r="F4" s="32">
        <v>44931</v>
      </c>
      <c r="G4" s="32">
        <v>44932</v>
      </c>
      <c r="H4" s="33">
        <v>44933</v>
      </c>
      <c r="I4" s="7"/>
      <c r="J4" s="32">
        <f t="array" ref="J4:P4">DaysAndWeeks+DATE(CalendarYear,1,1)-WEEKDAY(DATE(CalendarYear,1,1),(週の始まり="月曜日")+1)+1</f>
        <v>44927</v>
      </c>
      <c r="K4" s="32">
        <v>44928</v>
      </c>
      <c r="L4" s="32">
        <v>44929</v>
      </c>
      <c r="M4" s="32">
        <v>44930</v>
      </c>
      <c r="N4" s="32">
        <v>44931</v>
      </c>
      <c r="O4" s="32">
        <v>44932</v>
      </c>
      <c r="P4" s="33">
        <v>44933</v>
      </c>
      <c r="Q4" s="7"/>
      <c r="R4" s="8" t="s">
        <v>2</v>
      </c>
      <c r="S4" s="8" t="s">
        <v>3</v>
      </c>
    </row>
    <row r="5" spans="1:19" s="30" customFormat="1" ht="14.25" customHeight="1" thickBot="1" x14ac:dyDescent="0.3">
      <c r="A5" s="7"/>
      <c r="B5" s="341" t="s">
        <v>7</v>
      </c>
      <c r="C5" s="341" t="s">
        <v>7</v>
      </c>
      <c r="D5" s="341" t="s">
        <v>7</v>
      </c>
      <c r="E5" s="343" t="s">
        <v>8</v>
      </c>
      <c r="F5" s="181" t="s">
        <v>53</v>
      </c>
      <c r="G5" s="177"/>
      <c r="H5" s="177"/>
      <c r="I5" s="7"/>
      <c r="J5" s="341" t="s">
        <v>7</v>
      </c>
      <c r="K5" s="341" t="s">
        <v>7</v>
      </c>
      <c r="L5" s="341" t="s">
        <v>7</v>
      </c>
      <c r="M5" s="343" t="s">
        <v>8</v>
      </c>
      <c r="N5" s="181" t="s">
        <v>53</v>
      </c>
      <c r="O5" s="177"/>
      <c r="P5" s="177"/>
      <c r="Q5" s="7"/>
      <c r="R5" s="8"/>
      <c r="S5" s="8"/>
    </row>
    <row r="6" spans="1:19" s="30" customFormat="1" ht="14.25" customHeight="1" x14ac:dyDescent="0.25">
      <c r="A6" s="7"/>
      <c r="B6" s="341"/>
      <c r="C6" s="341"/>
      <c r="D6" s="341"/>
      <c r="E6" s="341"/>
      <c r="F6" s="185" t="s">
        <v>54</v>
      </c>
      <c r="G6" s="185" t="s">
        <v>54</v>
      </c>
      <c r="H6" s="185" t="s">
        <v>54</v>
      </c>
      <c r="I6" s="7"/>
      <c r="J6" s="341"/>
      <c r="K6" s="341"/>
      <c r="L6" s="341"/>
      <c r="M6" s="341"/>
      <c r="N6" s="185" t="s">
        <v>54</v>
      </c>
      <c r="O6" s="185" t="s">
        <v>54</v>
      </c>
      <c r="P6" s="185" t="s">
        <v>54</v>
      </c>
      <c r="Q6" s="7"/>
      <c r="R6" s="8"/>
      <c r="S6" s="8"/>
    </row>
    <row r="7" spans="1:19" s="30" customFormat="1" ht="14.25" customHeight="1" x14ac:dyDescent="0.25">
      <c r="A7" s="7"/>
      <c r="B7" s="341"/>
      <c r="C7" s="341"/>
      <c r="D7" s="341"/>
      <c r="E7" s="341"/>
      <c r="F7" s="184" t="s">
        <v>10</v>
      </c>
      <c r="G7" s="186" t="s">
        <v>56</v>
      </c>
      <c r="H7" s="184" t="s">
        <v>10</v>
      </c>
      <c r="I7" s="7"/>
      <c r="J7" s="341"/>
      <c r="K7" s="341"/>
      <c r="L7" s="341"/>
      <c r="M7" s="341"/>
      <c r="N7" s="184" t="s">
        <v>10</v>
      </c>
      <c r="O7" s="186" t="s">
        <v>56</v>
      </c>
      <c r="P7" s="184" t="s">
        <v>10</v>
      </c>
      <c r="Q7" s="7"/>
      <c r="R7" s="8"/>
      <c r="S7" s="8"/>
    </row>
    <row r="8" spans="1:19" s="31" customFormat="1" ht="14.25" customHeight="1" x14ac:dyDescent="0.25">
      <c r="A8" s="9"/>
      <c r="B8" s="342"/>
      <c r="C8" s="342"/>
      <c r="D8" s="342"/>
      <c r="E8" s="342"/>
      <c r="F8" s="178" t="s">
        <v>55</v>
      </c>
      <c r="G8" s="178" t="s">
        <v>55</v>
      </c>
      <c r="H8" s="178" t="s">
        <v>55</v>
      </c>
      <c r="I8" s="9"/>
      <c r="J8" s="342"/>
      <c r="K8" s="342"/>
      <c r="L8" s="342"/>
      <c r="M8" s="342"/>
      <c r="N8" s="178" t="s">
        <v>55</v>
      </c>
      <c r="O8" s="178" t="s">
        <v>55</v>
      </c>
      <c r="P8" s="178" t="s">
        <v>55</v>
      </c>
      <c r="Q8" s="9"/>
      <c r="R8" s="11">
        <v>2023</v>
      </c>
      <c r="S8" s="11" t="s">
        <v>4</v>
      </c>
    </row>
    <row r="9" spans="1:19" s="30" customFormat="1" ht="24" customHeight="1" x14ac:dyDescent="0.25">
      <c r="A9" s="7"/>
      <c r="B9" s="34">
        <f t="array" ref="B9:H9">DaysAndWeeks+DATE(CalendarYear,1,1)-WEEKDAY(DATE(CalendarYear,1,1),(週の始まり="月曜日")+1)+8</f>
        <v>44934</v>
      </c>
      <c r="C9" s="34">
        <v>44935</v>
      </c>
      <c r="D9" s="34">
        <v>44936</v>
      </c>
      <c r="E9" s="34">
        <v>44937</v>
      </c>
      <c r="F9" s="34">
        <v>44938</v>
      </c>
      <c r="G9" s="34">
        <v>44939</v>
      </c>
      <c r="H9" s="34">
        <v>44940</v>
      </c>
      <c r="I9" s="7"/>
      <c r="J9" s="34">
        <f t="array" ref="J9:P9">DaysAndWeeks+DATE(CalendarYear,1,1)-WEEKDAY(DATE(CalendarYear,1,1),(週の始まり="月曜日")+1)+8</f>
        <v>44934</v>
      </c>
      <c r="K9" s="34">
        <v>44935</v>
      </c>
      <c r="L9" s="34">
        <v>44936</v>
      </c>
      <c r="M9" s="34">
        <v>44937</v>
      </c>
      <c r="N9" s="34">
        <v>44938</v>
      </c>
      <c r="O9" s="34">
        <v>44939</v>
      </c>
      <c r="P9" s="34">
        <v>44940</v>
      </c>
      <c r="Q9" s="7"/>
      <c r="R9" s="7"/>
      <c r="S9" s="7"/>
    </row>
    <row r="10" spans="1:19" s="30" customFormat="1" ht="14.25" customHeight="1" x14ac:dyDescent="0.25">
      <c r="A10" s="7"/>
      <c r="B10" s="58"/>
      <c r="C10" s="58"/>
      <c r="D10" s="58"/>
      <c r="E10" s="339" t="s">
        <v>8</v>
      </c>
      <c r="F10" s="58"/>
      <c r="G10" s="58"/>
      <c r="H10" s="188" t="s">
        <v>59</v>
      </c>
      <c r="I10" s="7"/>
      <c r="J10" s="58"/>
      <c r="K10" s="58"/>
      <c r="L10" s="58"/>
      <c r="M10" s="339" t="s">
        <v>8</v>
      </c>
      <c r="N10" s="58"/>
      <c r="O10" s="58"/>
      <c r="P10" s="188" t="s">
        <v>59</v>
      </c>
      <c r="Q10" s="7"/>
      <c r="R10" s="7"/>
      <c r="S10" s="7"/>
    </row>
    <row r="11" spans="1:19" s="30" customFormat="1" ht="14.25" customHeight="1" x14ac:dyDescent="0.25">
      <c r="A11" s="7"/>
      <c r="B11" s="185" t="s">
        <v>54</v>
      </c>
      <c r="C11" s="185" t="s">
        <v>54</v>
      </c>
      <c r="D11" s="185" t="s">
        <v>54</v>
      </c>
      <c r="E11" s="339"/>
      <c r="F11" s="185" t="s">
        <v>54</v>
      </c>
      <c r="G11" s="185" t="s">
        <v>54</v>
      </c>
      <c r="H11" s="185" t="s">
        <v>54</v>
      </c>
      <c r="I11" s="7"/>
      <c r="J11" s="185" t="s">
        <v>54</v>
      </c>
      <c r="K11" s="185" t="s">
        <v>54</v>
      </c>
      <c r="L11" s="185" t="s">
        <v>54</v>
      </c>
      <c r="M11" s="339"/>
      <c r="N11" s="185" t="s">
        <v>54</v>
      </c>
      <c r="O11" s="185" t="s">
        <v>54</v>
      </c>
      <c r="P11" s="185" t="s">
        <v>54</v>
      </c>
      <c r="Q11" s="7"/>
      <c r="R11" s="7"/>
      <c r="S11" s="7"/>
    </row>
    <row r="12" spans="1:19" s="30" customFormat="1" ht="14.25" customHeight="1" x14ac:dyDescent="0.25">
      <c r="A12" s="7"/>
      <c r="B12" s="186" t="s">
        <v>56</v>
      </c>
      <c r="C12" s="184" t="s">
        <v>10</v>
      </c>
      <c r="D12" s="186" t="s">
        <v>56</v>
      </c>
      <c r="E12" s="339"/>
      <c r="F12" s="184" t="s">
        <v>10</v>
      </c>
      <c r="G12" s="186" t="s">
        <v>56</v>
      </c>
      <c r="H12" s="184" t="s">
        <v>10</v>
      </c>
      <c r="I12" s="7"/>
      <c r="J12" s="186" t="s">
        <v>56</v>
      </c>
      <c r="K12" s="184" t="s">
        <v>10</v>
      </c>
      <c r="L12" s="186" t="s">
        <v>56</v>
      </c>
      <c r="M12" s="339"/>
      <c r="N12" s="184" t="s">
        <v>10</v>
      </c>
      <c r="O12" s="186" t="s">
        <v>56</v>
      </c>
      <c r="P12" s="184" t="s">
        <v>10</v>
      </c>
      <c r="Q12" s="7"/>
      <c r="R12" s="7"/>
      <c r="S12" s="7"/>
    </row>
    <row r="13" spans="1:19" s="31" customFormat="1" ht="14.25" customHeight="1" x14ac:dyDescent="0.25">
      <c r="A13" s="9"/>
      <c r="B13" s="178" t="s">
        <v>55</v>
      </c>
      <c r="C13" s="178" t="s">
        <v>55</v>
      </c>
      <c r="D13" s="178" t="s">
        <v>55</v>
      </c>
      <c r="E13" s="340"/>
      <c r="F13" s="182" t="s">
        <v>57</v>
      </c>
      <c r="G13" s="182" t="s">
        <v>57</v>
      </c>
      <c r="H13" s="187"/>
      <c r="I13" s="9"/>
      <c r="J13" s="178" t="s">
        <v>55</v>
      </c>
      <c r="K13" s="178" t="s">
        <v>55</v>
      </c>
      <c r="L13" s="178" t="s">
        <v>55</v>
      </c>
      <c r="M13" s="340"/>
      <c r="N13" s="182" t="s">
        <v>57</v>
      </c>
      <c r="O13" s="182" t="s">
        <v>57</v>
      </c>
      <c r="P13" s="187"/>
      <c r="Q13" s="9"/>
      <c r="R13" s="9"/>
      <c r="S13" s="9"/>
    </row>
    <row r="14" spans="1:19" s="30" customFormat="1" ht="24" customHeight="1" x14ac:dyDescent="0.25">
      <c r="A14" s="7"/>
      <c r="B14" s="35">
        <f t="array" ref="B14:H14">DaysAndWeeks+DATE(CalendarYear,1,1)-WEEKDAY(DATE(CalendarYear,1,1),(週の始まり="月曜日")+1)+15</f>
        <v>44941</v>
      </c>
      <c r="C14" s="35">
        <v>44942</v>
      </c>
      <c r="D14" s="35">
        <v>44943</v>
      </c>
      <c r="E14" s="35">
        <v>44944</v>
      </c>
      <c r="F14" s="35">
        <v>44945</v>
      </c>
      <c r="G14" s="35">
        <v>44946</v>
      </c>
      <c r="H14" s="35">
        <v>44947</v>
      </c>
      <c r="I14" s="7"/>
      <c r="J14" s="35">
        <f t="array" ref="J14:P14">DaysAndWeeks+DATE(CalendarYear,1,1)-WEEKDAY(DATE(CalendarYear,1,1),(週の始まり="月曜日")+1)+15</f>
        <v>44941</v>
      </c>
      <c r="K14" s="35">
        <v>44942</v>
      </c>
      <c r="L14" s="35">
        <v>44943</v>
      </c>
      <c r="M14" s="35">
        <v>44944</v>
      </c>
      <c r="N14" s="35">
        <v>44945</v>
      </c>
      <c r="O14" s="35">
        <v>44946</v>
      </c>
      <c r="P14" s="35">
        <v>44947</v>
      </c>
      <c r="Q14" s="7"/>
      <c r="R14" s="7"/>
      <c r="S14" s="7"/>
    </row>
    <row r="15" spans="1:19" s="30" customFormat="1" ht="14.25" customHeight="1" x14ac:dyDescent="0.25">
      <c r="A15" s="7"/>
      <c r="B15" s="53"/>
      <c r="C15" s="53"/>
      <c r="D15" s="53"/>
      <c r="E15" s="339" t="s">
        <v>8</v>
      </c>
      <c r="F15" s="53"/>
      <c r="G15" s="53"/>
      <c r="H15" s="53"/>
      <c r="I15" s="7"/>
      <c r="J15" s="53"/>
      <c r="K15" s="53"/>
      <c r="L15" s="53"/>
      <c r="M15" s="339" t="s">
        <v>8</v>
      </c>
      <c r="N15" s="53"/>
      <c r="O15" s="53"/>
      <c r="P15" s="53"/>
      <c r="Q15" s="7"/>
      <c r="R15" s="7"/>
      <c r="S15" s="7"/>
    </row>
    <row r="16" spans="1:19" s="30" customFormat="1" ht="14.25" customHeight="1" x14ac:dyDescent="0.25">
      <c r="A16" s="7"/>
      <c r="B16" s="185" t="s">
        <v>54</v>
      </c>
      <c r="C16" s="185" t="s">
        <v>54</v>
      </c>
      <c r="D16" s="185" t="s">
        <v>54</v>
      </c>
      <c r="E16" s="339"/>
      <c r="F16" s="185" t="s">
        <v>54</v>
      </c>
      <c r="G16" s="185" t="s">
        <v>54</v>
      </c>
      <c r="H16" s="185" t="s">
        <v>54</v>
      </c>
      <c r="I16" s="7"/>
      <c r="J16" s="185" t="s">
        <v>54</v>
      </c>
      <c r="K16" s="185" t="s">
        <v>54</v>
      </c>
      <c r="L16" s="185" t="s">
        <v>54</v>
      </c>
      <c r="M16" s="339"/>
      <c r="N16" s="185" t="s">
        <v>54</v>
      </c>
      <c r="O16" s="185" t="s">
        <v>54</v>
      </c>
      <c r="P16" s="185" t="s">
        <v>54</v>
      </c>
      <c r="Q16" s="7"/>
      <c r="R16" s="7"/>
      <c r="S16" s="7"/>
    </row>
    <row r="17" spans="1:19" s="30" customFormat="1" ht="14.25" customHeight="1" x14ac:dyDescent="0.25">
      <c r="A17" s="7"/>
      <c r="B17" s="186" t="s">
        <v>56</v>
      </c>
      <c r="C17" s="184" t="s">
        <v>10</v>
      </c>
      <c r="D17" s="186" t="s">
        <v>56</v>
      </c>
      <c r="E17" s="339"/>
      <c r="F17" s="184" t="s">
        <v>10</v>
      </c>
      <c r="G17" s="186" t="s">
        <v>56</v>
      </c>
      <c r="H17" s="184" t="s">
        <v>10</v>
      </c>
      <c r="I17" s="7"/>
      <c r="J17" s="186" t="s">
        <v>56</v>
      </c>
      <c r="K17" s="184" t="s">
        <v>10</v>
      </c>
      <c r="L17" s="186" t="s">
        <v>56</v>
      </c>
      <c r="M17" s="339"/>
      <c r="N17" s="184" t="s">
        <v>10</v>
      </c>
      <c r="O17" s="186" t="s">
        <v>56</v>
      </c>
      <c r="P17" s="184" t="s">
        <v>10</v>
      </c>
      <c r="Q17" s="7"/>
      <c r="R17" s="7"/>
      <c r="S17" s="7"/>
    </row>
    <row r="18" spans="1:19" s="31" customFormat="1" ht="14.25" customHeight="1" x14ac:dyDescent="0.25">
      <c r="A18" s="9"/>
      <c r="B18" s="182" t="s">
        <v>57</v>
      </c>
      <c r="C18" s="182" t="s">
        <v>57</v>
      </c>
      <c r="D18" s="182" t="s">
        <v>57</v>
      </c>
      <c r="E18" s="340"/>
      <c r="F18" s="182" t="s">
        <v>57</v>
      </c>
      <c r="G18" s="182" t="s">
        <v>57</v>
      </c>
      <c r="H18" s="182" t="s">
        <v>57</v>
      </c>
      <c r="I18" s="9"/>
      <c r="J18" s="182" t="s">
        <v>57</v>
      </c>
      <c r="K18" s="182" t="s">
        <v>57</v>
      </c>
      <c r="L18" s="182" t="s">
        <v>57</v>
      </c>
      <c r="M18" s="340"/>
      <c r="N18" s="182" t="s">
        <v>57</v>
      </c>
      <c r="O18" s="182" t="s">
        <v>57</v>
      </c>
      <c r="P18" s="182" t="s">
        <v>57</v>
      </c>
      <c r="Q18" s="9"/>
      <c r="R18" s="9"/>
      <c r="S18" s="9"/>
    </row>
    <row r="19" spans="1:19" s="30" customFormat="1" ht="24" customHeight="1" x14ac:dyDescent="0.25">
      <c r="A19" s="7"/>
      <c r="B19" s="34">
        <f t="array" ref="B19:H19">DaysAndWeeks+DATE(CalendarYear,1,1)-WEEKDAY(DATE(CalendarYear,1,1),(週の始まり="月曜日")+1)+22</f>
        <v>44948</v>
      </c>
      <c r="C19" s="34">
        <v>44949</v>
      </c>
      <c r="D19" s="34">
        <v>44950</v>
      </c>
      <c r="E19" s="34">
        <v>44951</v>
      </c>
      <c r="F19" s="34">
        <v>44952</v>
      </c>
      <c r="G19" s="34">
        <v>44953</v>
      </c>
      <c r="H19" s="34">
        <v>44954</v>
      </c>
      <c r="I19" s="7"/>
      <c r="J19" s="34">
        <f t="array" ref="J19:P19">DaysAndWeeks+DATE(CalendarYear,1,1)-WEEKDAY(DATE(CalendarYear,1,1),(週の始まり="月曜日")+1)+22</f>
        <v>44948</v>
      </c>
      <c r="K19" s="34">
        <v>44949</v>
      </c>
      <c r="L19" s="34">
        <v>44950</v>
      </c>
      <c r="M19" s="34">
        <v>44951</v>
      </c>
      <c r="N19" s="34">
        <v>44952</v>
      </c>
      <c r="O19" s="34">
        <v>44953</v>
      </c>
      <c r="P19" s="34">
        <v>44954</v>
      </c>
      <c r="Q19" s="7"/>
      <c r="R19" s="7"/>
      <c r="S19" s="7"/>
    </row>
    <row r="20" spans="1:19" s="30" customFormat="1" ht="14.25" customHeight="1" x14ac:dyDescent="0.25">
      <c r="A20" s="7"/>
      <c r="B20" s="58"/>
      <c r="C20" s="58"/>
      <c r="D20" s="58"/>
      <c r="E20" s="339" t="s">
        <v>8</v>
      </c>
      <c r="F20" s="58"/>
      <c r="G20" s="58"/>
      <c r="H20" s="188" t="s">
        <v>60</v>
      </c>
      <c r="I20" s="7"/>
      <c r="J20" s="58"/>
      <c r="K20" s="58"/>
      <c r="L20" s="58"/>
      <c r="M20" s="339" t="s">
        <v>8</v>
      </c>
      <c r="N20" s="58"/>
      <c r="O20" s="58"/>
      <c r="P20" s="188" t="s">
        <v>60</v>
      </c>
      <c r="Q20" s="7"/>
      <c r="R20" s="7"/>
      <c r="S20" s="7"/>
    </row>
    <row r="21" spans="1:19" s="30" customFormat="1" ht="14.25" customHeight="1" x14ac:dyDescent="0.25">
      <c r="A21" s="7"/>
      <c r="B21" s="185" t="s">
        <v>54</v>
      </c>
      <c r="C21" s="185" t="s">
        <v>54</v>
      </c>
      <c r="D21" s="185" t="s">
        <v>54</v>
      </c>
      <c r="E21" s="339"/>
      <c r="F21" s="185" t="s">
        <v>54</v>
      </c>
      <c r="G21" s="185" t="s">
        <v>54</v>
      </c>
      <c r="H21" s="185" t="s">
        <v>54</v>
      </c>
      <c r="I21" s="7"/>
      <c r="J21" s="185" t="s">
        <v>54</v>
      </c>
      <c r="K21" s="185" t="s">
        <v>54</v>
      </c>
      <c r="L21" s="185" t="s">
        <v>54</v>
      </c>
      <c r="M21" s="339"/>
      <c r="N21" s="185" t="s">
        <v>54</v>
      </c>
      <c r="O21" s="185" t="s">
        <v>54</v>
      </c>
      <c r="P21" s="185" t="s">
        <v>54</v>
      </c>
      <c r="Q21" s="7"/>
      <c r="R21" s="7"/>
      <c r="S21" s="7"/>
    </row>
    <row r="22" spans="1:19" s="30" customFormat="1" ht="14.25" customHeight="1" x14ac:dyDescent="0.25">
      <c r="A22" s="7"/>
      <c r="B22" s="186" t="s">
        <v>56</v>
      </c>
      <c r="C22" s="184" t="s">
        <v>10</v>
      </c>
      <c r="D22" s="186" t="s">
        <v>56</v>
      </c>
      <c r="E22" s="339"/>
      <c r="F22" s="184" t="s">
        <v>10</v>
      </c>
      <c r="G22" s="186" t="s">
        <v>56</v>
      </c>
      <c r="H22" s="184" t="s">
        <v>10</v>
      </c>
      <c r="I22" s="7"/>
      <c r="J22" s="186" t="s">
        <v>56</v>
      </c>
      <c r="K22" s="184" t="s">
        <v>10</v>
      </c>
      <c r="L22" s="186" t="s">
        <v>56</v>
      </c>
      <c r="M22" s="339"/>
      <c r="N22" s="184" t="s">
        <v>10</v>
      </c>
      <c r="O22" s="186" t="s">
        <v>56</v>
      </c>
      <c r="P22" s="184" t="s">
        <v>10</v>
      </c>
      <c r="Q22" s="7"/>
      <c r="R22" s="7"/>
      <c r="S22" s="7"/>
    </row>
    <row r="23" spans="1:19" s="31" customFormat="1" ht="14.25" customHeight="1" x14ac:dyDescent="0.25">
      <c r="A23" s="9"/>
      <c r="B23" s="183" t="s">
        <v>58</v>
      </c>
      <c r="C23" s="183" t="s">
        <v>58</v>
      </c>
      <c r="D23" s="183" t="s">
        <v>58</v>
      </c>
      <c r="E23" s="340"/>
      <c r="F23" s="183" t="s">
        <v>58</v>
      </c>
      <c r="G23" s="183" t="s">
        <v>58</v>
      </c>
      <c r="H23" s="183" t="s">
        <v>58</v>
      </c>
      <c r="I23" s="9"/>
      <c r="J23" s="183" t="s">
        <v>58</v>
      </c>
      <c r="K23" s="183" t="s">
        <v>58</v>
      </c>
      <c r="L23" s="183" t="s">
        <v>58</v>
      </c>
      <c r="M23" s="340"/>
      <c r="N23" s="183" t="s">
        <v>58</v>
      </c>
      <c r="O23" s="183" t="s">
        <v>58</v>
      </c>
      <c r="P23" s="183" t="s">
        <v>58</v>
      </c>
      <c r="Q23" s="9"/>
      <c r="R23" s="9"/>
      <c r="S23" s="9"/>
    </row>
    <row r="24" spans="1:19" s="30" customFormat="1" ht="24" customHeight="1" x14ac:dyDescent="0.25">
      <c r="A24" s="7"/>
      <c r="B24" s="35">
        <f t="array" ref="B24:H24">DaysAndWeeks+DATE(CalendarYear,1,1)-WEEKDAY(DATE(CalendarYear,1,1),(週の始まり="月曜日")+1)+29</f>
        <v>44955</v>
      </c>
      <c r="C24" s="35">
        <v>44956</v>
      </c>
      <c r="D24" s="35">
        <v>44957</v>
      </c>
      <c r="E24" s="35">
        <v>44958</v>
      </c>
      <c r="F24" s="35">
        <v>44959</v>
      </c>
      <c r="G24" s="35">
        <v>44960</v>
      </c>
      <c r="H24" s="35">
        <v>44961</v>
      </c>
      <c r="I24" s="7"/>
      <c r="J24" s="35">
        <f t="array" ref="J24:P24">DaysAndWeeks+DATE(CalendarYear,1,1)-WEEKDAY(DATE(CalendarYear,1,1),(週の始まり="月曜日")+1)+29</f>
        <v>44955</v>
      </c>
      <c r="K24" s="35">
        <v>44956</v>
      </c>
      <c r="L24" s="35">
        <v>44957</v>
      </c>
      <c r="M24" s="35">
        <v>44958</v>
      </c>
      <c r="N24" s="35">
        <v>44959</v>
      </c>
      <c r="O24" s="35">
        <v>44960</v>
      </c>
      <c r="P24" s="35">
        <v>44961</v>
      </c>
      <c r="Q24" s="7"/>
      <c r="R24" s="7"/>
      <c r="S24" s="7"/>
    </row>
    <row r="25" spans="1:19" s="30" customFormat="1" ht="14.25" customHeight="1" x14ac:dyDescent="0.25">
      <c r="A25" s="7"/>
      <c r="B25" s="53"/>
      <c r="C25" s="53"/>
      <c r="D25" s="53"/>
      <c r="E25" s="339" t="s">
        <v>8</v>
      </c>
      <c r="F25" s="53"/>
      <c r="G25" s="53"/>
      <c r="H25" s="53"/>
      <c r="I25" s="7"/>
      <c r="J25" s="53"/>
      <c r="K25" s="53"/>
      <c r="L25" s="53"/>
      <c r="M25" s="339" t="s">
        <v>8</v>
      </c>
      <c r="N25" s="53"/>
      <c r="O25" s="53"/>
      <c r="P25" s="53"/>
      <c r="Q25" s="7"/>
      <c r="R25" s="7"/>
      <c r="S25" s="7"/>
    </row>
    <row r="26" spans="1:19" s="30" customFormat="1" ht="14.25" customHeight="1" x14ac:dyDescent="0.25">
      <c r="A26" s="7"/>
      <c r="B26" s="185" t="s">
        <v>54</v>
      </c>
      <c r="C26" s="185" t="s">
        <v>54</v>
      </c>
      <c r="D26" s="185" t="s">
        <v>54</v>
      </c>
      <c r="E26" s="339"/>
      <c r="F26" s="63"/>
      <c r="G26" s="63"/>
      <c r="H26" s="63"/>
      <c r="I26" s="7"/>
      <c r="J26" s="185" t="s">
        <v>54</v>
      </c>
      <c r="K26" s="185" t="s">
        <v>54</v>
      </c>
      <c r="L26" s="185" t="s">
        <v>54</v>
      </c>
      <c r="M26" s="339"/>
      <c r="N26" s="63"/>
      <c r="O26" s="63"/>
      <c r="P26" s="63"/>
      <c r="Q26" s="7"/>
      <c r="R26" s="7"/>
      <c r="S26" s="7"/>
    </row>
    <row r="27" spans="1:19" s="30" customFormat="1" ht="14.25" customHeight="1" x14ac:dyDescent="0.25">
      <c r="A27" s="7"/>
      <c r="B27" s="186" t="s">
        <v>56</v>
      </c>
      <c r="C27" s="184" t="s">
        <v>10</v>
      </c>
      <c r="D27" s="186" t="s">
        <v>56</v>
      </c>
      <c r="E27" s="339"/>
      <c r="F27" s="179"/>
      <c r="G27" s="179"/>
      <c r="H27" s="179"/>
      <c r="I27" s="7"/>
      <c r="J27" s="186" t="s">
        <v>56</v>
      </c>
      <c r="K27" s="184" t="s">
        <v>10</v>
      </c>
      <c r="L27" s="186" t="s">
        <v>56</v>
      </c>
      <c r="M27" s="339"/>
      <c r="N27" s="179"/>
      <c r="O27" s="179"/>
      <c r="P27" s="179"/>
      <c r="Q27" s="7"/>
      <c r="R27" s="7"/>
      <c r="S27" s="7"/>
    </row>
    <row r="28" spans="1:19" s="31" customFormat="1" ht="14.25" customHeight="1" x14ac:dyDescent="0.25">
      <c r="A28" s="9"/>
      <c r="B28" s="183" t="s">
        <v>58</v>
      </c>
      <c r="C28" s="183" t="s">
        <v>58</v>
      </c>
      <c r="D28" s="183" t="s">
        <v>58</v>
      </c>
      <c r="E28" s="340"/>
      <c r="F28" s="180"/>
      <c r="G28" s="180"/>
      <c r="H28" s="180"/>
      <c r="I28" s="9"/>
      <c r="J28" s="183" t="s">
        <v>58</v>
      </c>
      <c r="K28" s="183" t="s">
        <v>58</v>
      </c>
      <c r="L28" s="183" t="s">
        <v>58</v>
      </c>
      <c r="M28" s="340"/>
      <c r="N28" s="180"/>
      <c r="O28" s="180"/>
      <c r="P28" s="180"/>
      <c r="Q28" s="9"/>
      <c r="R28" s="9"/>
      <c r="S28" s="9"/>
    </row>
    <row r="29" spans="1:19" s="30" customFormat="1" ht="24" customHeight="1" x14ac:dyDescent="0.25">
      <c r="A29" s="7"/>
      <c r="B29" s="34">
        <f t="array" ref="B29:C29">DaysAndWeeks+DATE(CalendarYear,1,1)-WEEKDAY(DATE(CalendarYear,1,1),(週の始まり="月曜日")+1)+36</f>
        <v>44962</v>
      </c>
      <c r="C29" s="34">
        <v>44963</v>
      </c>
      <c r="D29" s="330" t="s">
        <v>9</v>
      </c>
      <c r="E29" s="331"/>
      <c r="F29" s="331"/>
      <c r="G29" s="331"/>
      <c r="H29" s="332"/>
      <c r="I29" s="7"/>
      <c r="J29" s="34">
        <f t="array" ref="J29:K29">DaysAndWeeks+DATE(CalendarYear,1,1)-WEEKDAY(DATE(CalendarYear,1,1),(週の始まり="月曜日")+1)+36</f>
        <v>44962</v>
      </c>
      <c r="K29" s="34">
        <v>44963</v>
      </c>
      <c r="L29" s="330" t="s">
        <v>9</v>
      </c>
      <c r="M29" s="331"/>
      <c r="N29" s="331"/>
      <c r="O29" s="331"/>
      <c r="P29" s="332"/>
      <c r="Q29" s="7"/>
      <c r="R29" s="7"/>
      <c r="S29" s="7"/>
    </row>
    <row r="30" spans="1:19" s="30" customFormat="1" ht="14.25" customHeight="1" x14ac:dyDescent="0.25">
      <c r="A30" s="7"/>
      <c r="B30" s="58"/>
      <c r="C30" s="58"/>
      <c r="D30" s="333"/>
      <c r="E30" s="334"/>
      <c r="F30" s="334"/>
      <c r="G30" s="334"/>
      <c r="H30" s="335"/>
      <c r="I30" s="7"/>
      <c r="J30" s="58"/>
      <c r="K30" s="58"/>
      <c r="L30" s="333"/>
      <c r="M30" s="334"/>
      <c r="N30" s="334"/>
      <c r="O30" s="334"/>
      <c r="P30" s="335"/>
      <c r="Q30" s="7"/>
      <c r="R30" s="7"/>
      <c r="S30" s="7"/>
    </row>
    <row r="31" spans="1:19" s="30" customFormat="1" ht="14.25" customHeight="1" x14ac:dyDescent="0.25">
      <c r="A31" s="7"/>
      <c r="B31" s="63"/>
      <c r="C31" s="63"/>
      <c r="D31" s="333"/>
      <c r="E31" s="334"/>
      <c r="F31" s="334"/>
      <c r="G31" s="334"/>
      <c r="H31" s="335"/>
      <c r="I31" s="7"/>
      <c r="J31" s="63"/>
      <c r="K31" s="63"/>
      <c r="L31" s="333"/>
      <c r="M31" s="334"/>
      <c r="N31" s="334"/>
      <c r="O31" s="334"/>
      <c r="P31" s="335"/>
      <c r="Q31" s="7"/>
      <c r="R31" s="7"/>
      <c r="S31" s="7"/>
    </row>
    <row r="32" spans="1:19" s="30" customFormat="1" ht="14.25" customHeight="1" x14ac:dyDescent="0.25">
      <c r="A32" s="7"/>
      <c r="B32" s="179"/>
      <c r="C32" s="179"/>
      <c r="D32" s="333"/>
      <c r="E32" s="334"/>
      <c r="F32" s="334"/>
      <c r="G32" s="334"/>
      <c r="H32" s="335"/>
      <c r="I32" s="7"/>
      <c r="J32" s="179"/>
      <c r="K32" s="179"/>
      <c r="L32" s="333"/>
      <c r="M32" s="334"/>
      <c r="N32" s="334"/>
      <c r="O32" s="334"/>
      <c r="P32" s="335"/>
      <c r="Q32" s="7"/>
      <c r="R32" s="7"/>
      <c r="S32" s="7"/>
    </row>
    <row r="33" spans="1:19" s="31" customFormat="1" ht="14.25" customHeight="1" x14ac:dyDescent="0.25">
      <c r="A33" s="9"/>
      <c r="B33" s="180"/>
      <c r="C33" s="180"/>
      <c r="D33" s="336"/>
      <c r="E33" s="337"/>
      <c r="F33" s="337"/>
      <c r="G33" s="337"/>
      <c r="H33" s="338"/>
      <c r="I33" s="9"/>
      <c r="J33" s="180"/>
      <c r="K33" s="180"/>
      <c r="L33" s="336"/>
      <c r="M33" s="337"/>
      <c r="N33" s="337"/>
      <c r="O33" s="337"/>
      <c r="P33" s="338"/>
      <c r="Q33" s="9"/>
      <c r="R33" s="9"/>
      <c r="S33" s="9"/>
    </row>
    <row r="34" spans="1:19" ht="15.75" customHeight="1" x14ac:dyDescent="0.25"/>
    <row r="35" spans="1:19" ht="9" customHeight="1" x14ac:dyDescent="0.25">
      <c r="A35" s="1"/>
      <c r="B35" s="1"/>
      <c r="C35" s="1"/>
      <c r="D35" s="1"/>
      <c r="E35" s="344" t="s">
        <v>61</v>
      </c>
      <c r="F35" s="344"/>
      <c r="G35" s="344"/>
      <c r="H35" s="1"/>
      <c r="I35" s="1" t="s">
        <v>0</v>
      </c>
      <c r="J35" s="1"/>
      <c r="K35" s="1"/>
      <c r="L35" s="1"/>
      <c r="M35" s="344" t="s">
        <v>61</v>
      </c>
      <c r="N35" s="344"/>
      <c r="O35" s="344"/>
      <c r="P35" s="1"/>
      <c r="Q35" s="1"/>
      <c r="R35" s="1"/>
      <c r="S35" s="1"/>
    </row>
    <row r="36" spans="1:19" ht="96" customHeight="1" x14ac:dyDescent="0.25">
      <c r="A36" s="1"/>
      <c r="B36" s="345" t="str">
        <f>CalendarYear&amp;"年"&amp;"1月"</f>
        <v>2023年1月</v>
      </c>
      <c r="C36" s="345"/>
      <c r="D36" s="345"/>
      <c r="E36" s="344"/>
      <c r="F36" s="344"/>
      <c r="G36" s="344"/>
      <c r="H36" s="2"/>
      <c r="I36" s="1"/>
      <c r="J36" s="345" t="str">
        <f>CalendarYear&amp;"年"&amp;"1月"</f>
        <v>2023年1月</v>
      </c>
      <c r="K36" s="345"/>
      <c r="L36" s="345"/>
      <c r="M36" s="344"/>
      <c r="N36" s="344"/>
      <c r="O36" s="344"/>
      <c r="P36" s="2"/>
      <c r="Q36" s="1"/>
      <c r="R36" s="1"/>
      <c r="S36" s="1"/>
    </row>
    <row r="37" spans="1:19" s="29" customFormat="1" ht="24" customHeight="1" x14ac:dyDescent="0.25">
      <c r="A37" s="3"/>
      <c r="B37" s="4" t="str">
        <f>週の始まり</f>
        <v>日曜日</v>
      </c>
      <c r="C37" s="5" t="str">
        <f t="shared" ref="C37:H37" si="2">TEXT(C38,"aaaa")</f>
        <v>月曜日</v>
      </c>
      <c r="D37" s="5" t="str">
        <f t="shared" si="2"/>
        <v>火曜日</v>
      </c>
      <c r="E37" s="5" t="str">
        <f t="shared" si="2"/>
        <v>水曜日</v>
      </c>
      <c r="F37" s="5" t="str">
        <f t="shared" si="2"/>
        <v>木曜日</v>
      </c>
      <c r="G37" s="5" t="str">
        <f t="shared" si="2"/>
        <v>金曜日</v>
      </c>
      <c r="H37" s="6" t="str">
        <f t="shared" si="2"/>
        <v>土曜日</v>
      </c>
      <c r="I37" s="3"/>
      <c r="J37" s="4" t="str">
        <f>週の始まり</f>
        <v>日曜日</v>
      </c>
      <c r="K37" s="5" t="str">
        <f t="shared" ref="K37:P37" si="3">TEXT(K38,"aaaa")</f>
        <v>月曜日</v>
      </c>
      <c r="L37" s="5" t="str">
        <f t="shared" si="3"/>
        <v>火曜日</v>
      </c>
      <c r="M37" s="5" t="str">
        <f t="shared" si="3"/>
        <v>水曜日</v>
      </c>
      <c r="N37" s="5" t="str">
        <f t="shared" si="3"/>
        <v>木曜日</v>
      </c>
      <c r="O37" s="5" t="str">
        <f t="shared" si="3"/>
        <v>金曜日</v>
      </c>
      <c r="P37" s="6" t="str">
        <f t="shared" si="3"/>
        <v>土曜日</v>
      </c>
      <c r="Q37" s="3"/>
      <c r="R37" s="346" t="s">
        <v>1</v>
      </c>
      <c r="S37" s="346"/>
    </row>
    <row r="38" spans="1:19" s="30" customFormat="1" ht="24" customHeight="1" thickBot="1" x14ac:dyDescent="0.3">
      <c r="A38" s="7"/>
      <c r="B38" s="32">
        <f t="array" ref="B38:H38">DaysAndWeeks+DATE(CalendarYear,1,1)-WEEKDAY(DATE(CalendarYear,1,1),(週の始まり="月曜日")+1)+1</f>
        <v>44927</v>
      </c>
      <c r="C38" s="32">
        <v>44928</v>
      </c>
      <c r="D38" s="32">
        <v>44929</v>
      </c>
      <c r="E38" s="32">
        <v>44930</v>
      </c>
      <c r="F38" s="32">
        <v>44931</v>
      </c>
      <c r="G38" s="32">
        <v>44932</v>
      </c>
      <c r="H38" s="33">
        <v>44933</v>
      </c>
      <c r="I38" s="7"/>
      <c r="J38" s="32">
        <f t="array" ref="J38:P38">DaysAndWeeks+DATE(CalendarYear,1,1)-WEEKDAY(DATE(CalendarYear,1,1),(週の始まり="月曜日")+1)+1</f>
        <v>44927</v>
      </c>
      <c r="K38" s="32">
        <v>44928</v>
      </c>
      <c r="L38" s="32">
        <v>44929</v>
      </c>
      <c r="M38" s="32">
        <v>44930</v>
      </c>
      <c r="N38" s="32">
        <v>44931</v>
      </c>
      <c r="O38" s="32">
        <v>44932</v>
      </c>
      <c r="P38" s="33">
        <v>44933</v>
      </c>
      <c r="Q38" s="7"/>
      <c r="R38" s="8" t="s">
        <v>2</v>
      </c>
      <c r="S38" s="8" t="s">
        <v>3</v>
      </c>
    </row>
    <row r="39" spans="1:19" s="30" customFormat="1" ht="14.25" customHeight="1" thickBot="1" x14ac:dyDescent="0.3">
      <c r="A39" s="7"/>
      <c r="B39" s="341" t="s">
        <v>7</v>
      </c>
      <c r="C39" s="341" t="s">
        <v>7</v>
      </c>
      <c r="D39" s="341" t="s">
        <v>7</v>
      </c>
      <c r="E39" s="343" t="s">
        <v>8</v>
      </c>
      <c r="F39" s="181" t="s">
        <v>53</v>
      </c>
      <c r="G39" s="177"/>
      <c r="H39" s="177"/>
      <c r="I39" s="7"/>
      <c r="J39" s="341" t="s">
        <v>7</v>
      </c>
      <c r="K39" s="341" t="s">
        <v>7</v>
      </c>
      <c r="L39" s="341" t="s">
        <v>7</v>
      </c>
      <c r="M39" s="343" t="s">
        <v>8</v>
      </c>
      <c r="N39" s="181" t="s">
        <v>53</v>
      </c>
      <c r="O39" s="177"/>
      <c r="P39" s="177"/>
      <c r="Q39" s="7"/>
      <c r="R39" s="8"/>
      <c r="S39" s="8"/>
    </row>
    <row r="40" spans="1:19" s="30" customFormat="1" ht="14.25" customHeight="1" x14ac:dyDescent="0.25">
      <c r="A40" s="7"/>
      <c r="B40" s="341"/>
      <c r="C40" s="341"/>
      <c r="D40" s="341"/>
      <c r="E40" s="341"/>
      <c r="F40" s="185" t="s">
        <v>54</v>
      </c>
      <c r="G40" s="185" t="s">
        <v>54</v>
      </c>
      <c r="H40" s="185" t="s">
        <v>54</v>
      </c>
      <c r="I40" s="7"/>
      <c r="J40" s="341"/>
      <c r="K40" s="341"/>
      <c r="L40" s="341"/>
      <c r="M40" s="341"/>
      <c r="N40" s="185" t="s">
        <v>54</v>
      </c>
      <c r="O40" s="185" t="s">
        <v>54</v>
      </c>
      <c r="P40" s="185" t="s">
        <v>54</v>
      </c>
      <c r="Q40" s="7"/>
      <c r="R40" s="8"/>
      <c r="S40" s="8"/>
    </row>
    <row r="41" spans="1:19" s="30" customFormat="1" ht="14.25" customHeight="1" x14ac:dyDescent="0.25">
      <c r="A41" s="7"/>
      <c r="B41" s="341"/>
      <c r="C41" s="341"/>
      <c r="D41" s="341"/>
      <c r="E41" s="341"/>
      <c r="F41" s="184" t="s">
        <v>10</v>
      </c>
      <c r="G41" s="186" t="s">
        <v>56</v>
      </c>
      <c r="H41" s="184" t="s">
        <v>10</v>
      </c>
      <c r="I41" s="7"/>
      <c r="J41" s="341"/>
      <c r="K41" s="341"/>
      <c r="L41" s="341"/>
      <c r="M41" s="341"/>
      <c r="N41" s="184" t="s">
        <v>10</v>
      </c>
      <c r="O41" s="186" t="s">
        <v>56</v>
      </c>
      <c r="P41" s="184" t="s">
        <v>10</v>
      </c>
      <c r="Q41" s="7"/>
      <c r="R41" s="8"/>
      <c r="S41" s="8"/>
    </row>
    <row r="42" spans="1:19" s="31" customFormat="1" ht="14.25" customHeight="1" x14ac:dyDescent="0.25">
      <c r="A42" s="9"/>
      <c r="B42" s="342"/>
      <c r="C42" s="342"/>
      <c r="D42" s="342"/>
      <c r="E42" s="342"/>
      <c r="F42" s="178" t="s">
        <v>55</v>
      </c>
      <c r="G42" s="178" t="s">
        <v>55</v>
      </c>
      <c r="H42" s="178" t="s">
        <v>55</v>
      </c>
      <c r="I42" s="9"/>
      <c r="J42" s="342"/>
      <c r="K42" s="342"/>
      <c r="L42" s="342"/>
      <c r="M42" s="342"/>
      <c r="N42" s="178" t="s">
        <v>55</v>
      </c>
      <c r="O42" s="178" t="s">
        <v>55</v>
      </c>
      <c r="P42" s="178" t="s">
        <v>55</v>
      </c>
      <c r="Q42" s="9"/>
      <c r="R42" s="11">
        <v>2023</v>
      </c>
      <c r="S42" s="11" t="s">
        <v>4</v>
      </c>
    </row>
    <row r="43" spans="1:19" s="30" customFormat="1" ht="24" customHeight="1" x14ac:dyDescent="0.25">
      <c r="A43" s="7"/>
      <c r="B43" s="34">
        <f t="array" ref="B43:H43">DaysAndWeeks+DATE(CalendarYear,1,1)-WEEKDAY(DATE(CalendarYear,1,1),(週の始まり="月曜日")+1)+8</f>
        <v>44934</v>
      </c>
      <c r="C43" s="34">
        <v>44935</v>
      </c>
      <c r="D43" s="34">
        <v>44936</v>
      </c>
      <c r="E43" s="34">
        <v>44937</v>
      </c>
      <c r="F43" s="34">
        <v>44938</v>
      </c>
      <c r="G43" s="34">
        <v>44939</v>
      </c>
      <c r="H43" s="34">
        <v>44940</v>
      </c>
      <c r="I43" s="7"/>
      <c r="J43" s="34">
        <f t="array" ref="J43:P43">DaysAndWeeks+DATE(CalendarYear,1,1)-WEEKDAY(DATE(CalendarYear,1,1),(週の始まり="月曜日")+1)+8</f>
        <v>44934</v>
      </c>
      <c r="K43" s="34">
        <v>44935</v>
      </c>
      <c r="L43" s="34">
        <v>44936</v>
      </c>
      <c r="M43" s="34">
        <v>44937</v>
      </c>
      <c r="N43" s="34">
        <v>44938</v>
      </c>
      <c r="O43" s="34">
        <v>44939</v>
      </c>
      <c r="P43" s="34">
        <v>44940</v>
      </c>
      <c r="Q43" s="7"/>
      <c r="R43" s="7"/>
      <c r="S43" s="7"/>
    </row>
    <row r="44" spans="1:19" s="30" customFormat="1" ht="14.25" customHeight="1" x14ac:dyDescent="0.25">
      <c r="A44" s="7"/>
      <c r="B44" s="58"/>
      <c r="C44" s="58"/>
      <c r="D44" s="58"/>
      <c r="E44" s="339" t="s">
        <v>8</v>
      </c>
      <c r="F44" s="58"/>
      <c r="G44" s="58"/>
      <c r="H44" s="188" t="s">
        <v>59</v>
      </c>
      <c r="I44" s="7"/>
      <c r="J44" s="58"/>
      <c r="K44" s="58"/>
      <c r="L44" s="58"/>
      <c r="M44" s="339" t="s">
        <v>8</v>
      </c>
      <c r="N44" s="58"/>
      <c r="O44" s="58"/>
      <c r="P44" s="188" t="s">
        <v>59</v>
      </c>
      <c r="Q44" s="7"/>
      <c r="R44" s="7"/>
      <c r="S44" s="7"/>
    </row>
    <row r="45" spans="1:19" s="30" customFormat="1" ht="14.25" customHeight="1" x14ac:dyDescent="0.25">
      <c r="A45" s="7"/>
      <c r="B45" s="185" t="s">
        <v>54</v>
      </c>
      <c r="C45" s="185" t="s">
        <v>54</v>
      </c>
      <c r="D45" s="185" t="s">
        <v>54</v>
      </c>
      <c r="E45" s="339"/>
      <c r="F45" s="185" t="s">
        <v>54</v>
      </c>
      <c r="G45" s="185" t="s">
        <v>54</v>
      </c>
      <c r="H45" s="185" t="s">
        <v>54</v>
      </c>
      <c r="I45" s="7"/>
      <c r="J45" s="185" t="s">
        <v>54</v>
      </c>
      <c r="K45" s="185" t="s">
        <v>54</v>
      </c>
      <c r="L45" s="185" t="s">
        <v>54</v>
      </c>
      <c r="M45" s="339"/>
      <c r="N45" s="185" t="s">
        <v>54</v>
      </c>
      <c r="O45" s="185" t="s">
        <v>54</v>
      </c>
      <c r="P45" s="185" t="s">
        <v>54</v>
      </c>
      <c r="Q45" s="7"/>
      <c r="R45" s="7"/>
      <c r="S45" s="7"/>
    </row>
    <row r="46" spans="1:19" s="30" customFormat="1" ht="14.25" customHeight="1" x14ac:dyDescent="0.25">
      <c r="A46" s="7"/>
      <c r="B46" s="186" t="s">
        <v>56</v>
      </c>
      <c r="C46" s="184" t="s">
        <v>10</v>
      </c>
      <c r="D46" s="186" t="s">
        <v>56</v>
      </c>
      <c r="E46" s="339"/>
      <c r="F46" s="184" t="s">
        <v>10</v>
      </c>
      <c r="G46" s="186" t="s">
        <v>56</v>
      </c>
      <c r="H46" s="184" t="s">
        <v>10</v>
      </c>
      <c r="I46" s="7"/>
      <c r="J46" s="186" t="s">
        <v>56</v>
      </c>
      <c r="K46" s="184" t="s">
        <v>10</v>
      </c>
      <c r="L46" s="186" t="s">
        <v>56</v>
      </c>
      <c r="M46" s="339"/>
      <c r="N46" s="184" t="s">
        <v>10</v>
      </c>
      <c r="O46" s="186" t="s">
        <v>56</v>
      </c>
      <c r="P46" s="184" t="s">
        <v>10</v>
      </c>
      <c r="Q46" s="7"/>
      <c r="R46" s="7"/>
      <c r="S46" s="7"/>
    </row>
    <row r="47" spans="1:19" s="31" customFormat="1" ht="14.25" customHeight="1" x14ac:dyDescent="0.25">
      <c r="A47" s="9"/>
      <c r="B47" s="178" t="s">
        <v>55</v>
      </c>
      <c r="C47" s="178" t="s">
        <v>55</v>
      </c>
      <c r="D47" s="178" t="s">
        <v>55</v>
      </c>
      <c r="E47" s="340"/>
      <c r="F47" s="182" t="s">
        <v>57</v>
      </c>
      <c r="G47" s="182" t="s">
        <v>57</v>
      </c>
      <c r="H47" s="187"/>
      <c r="I47" s="9"/>
      <c r="J47" s="178" t="s">
        <v>55</v>
      </c>
      <c r="K47" s="178" t="s">
        <v>55</v>
      </c>
      <c r="L47" s="178" t="s">
        <v>55</v>
      </c>
      <c r="M47" s="340"/>
      <c r="N47" s="182" t="s">
        <v>57</v>
      </c>
      <c r="O47" s="182" t="s">
        <v>57</v>
      </c>
      <c r="P47" s="187"/>
      <c r="Q47" s="9"/>
      <c r="R47" s="9"/>
      <c r="S47" s="9"/>
    </row>
    <row r="48" spans="1:19" s="30" customFormat="1" ht="24" customHeight="1" x14ac:dyDescent="0.25">
      <c r="A48" s="7"/>
      <c r="B48" s="35">
        <f t="array" ref="B48:H48">DaysAndWeeks+DATE(CalendarYear,1,1)-WEEKDAY(DATE(CalendarYear,1,1),(週の始まり="月曜日")+1)+15</f>
        <v>44941</v>
      </c>
      <c r="C48" s="35">
        <v>44942</v>
      </c>
      <c r="D48" s="35">
        <v>44943</v>
      </c>
      <c r="E48" s="35">
        <v>44944</v>
      </c>
      <c r="F48" s="35">
        <v>44945</v>
      </c>
      <c r="G48" s="35">
        <v>44946</v>
      </c>
      <c r="H48" s="35">
        <v>44947</v>
      </c>
      <c r="I48" s="7"/>
      <c r="J48" s="35">
        <f t="array" ref="J48:P48">DaysAndWeeks+DATE(CalendarYear,1,1)-WEEKDAY(DATE(CalendarYear,1,1),(週の始まり="月曜日")+1)+15</f>
        <v>44941</v>
      </c>
      <c r="K48" s="35">
        <v>44942</v>
      </c>
      <c r="L48" s="35">
        <v>44943</v>
      </c>
      <c r="M48" s="35">
        <v>44944</v>
      </c>
      <c r="N48" s="35">
        <v>44945</v>
      </c>
      <c r="O48" s="35">
        <v>44946</v>
      </c>
      <c r="P48" s="35">
        <v>44947</v>
      </c>
      <c r="Q48" s="7"/>
      <c r="R48" s="7"/>
      <c r="S48" s="7"/>
    </row>
    <row r="49" spans="1:19" s="30" customFormat="1" ht="14.25" customHeight="1" x14ac:dyDescent="0.25">
      <c r="A49" s="7"/>
      <c r="B49" s="53"/>
      <c r="C49" s="53"/>
      <c r="D49" s="53"/>
      <c r="E49" s="339" t="s">
        <v>8</v>
      </c>
      <c r="F49" s="53"/>
      <c r="G49" s="53"/>
      <c r="H49" s="53"/>
      <c r="I49" s="7"/>
      <c r="J49" s="53"/>
      <c r="K49" s="53"/>
      <c r="L49" s="53"/>
      <c r="M49" s="339" t="s">
        <v>8</v>
      </c>
      <c r="N49" s="53"/>
      <c r="O49" s="53"/>
      <c r="P49" s="53"/>
      <c r="Q49" s="7"/>
      <c r="R49" s="7"/>
      <c r="S49" s="7"/>
    </row>
    <row r="50" spans="1:19" s="30" customFormat="1" ht="14.25" customHeight="1" x14ac:dyDescent="0.25">
      <c r="A50" s="7"/>
      <c r="B50" s="185" t="s">
        <v>54</v>
      </c>
      <c r="C50" s="185" t="s">
        <v>54</v>
      </c>
      <c r="D50" s="185" t="s">
        <v>54</v>
      </c>
      <c r="E50" s="339"/>
      <c r="F50" s="185" t="s">
        <v>54</v>
      </c>
      <c r="G50" s="185" t="s">
        <v>54</v>
      </c>
      <c r="H50" s="185" t="s">
        <v>54</v>
      </c>
      <c r="I50" s="7"/>
      <c r="J50" s="185" t="s">
        <v>54</v>
      </c>
      <c r="K50" s="185" t="s">
        <v>54</v>
      </c>
      <c r="L50" s="185" t="s">
        <v>54</v>
      </c>
      <c r="M50" s="339"/>
      <c r="N50" s="185" t="s">
        <v>54</v>
      </c>
      <c r="O50" s="185" t="s">
        <v>54</v>
      </c>
      <c r="P50" s="185" t="s">
        <v>54</v>
      </c>
      <c r="Q50" s="7"/>
      <c r="R50" s="7"/>
      <c r="S50" s="7"/>
    </row>
    <row r="51" spans="1:19" s="30" customFormat="1" ht="14.25" customHeight="1" x14ac:dyDescent="0.25">
      <c r="A51" s="7"/>
      <c r="B51" s="186" t="s">
        <v>56</v>
      </c>
      <c r="C51" s="184" t="s">
        <v>10</v>
      </c>
      <c r="D51" s="186" t="s">
        <v>56</v>
      </c>
      <c r="E51" s="339"/>
      <c r="F51" s="184" t="s">
        <v>10</v>
      </c>
      <c r="G51" s="186" t="s">
        <v>56</v>
      </c>
      <c r="H51" s="184" t="s">
        <v>10</v>
      </c>
      <c r="I51" s="7"/>
      <c r="J51" s="186" t="s">
        <v>56</v>
      </c>
      <c r="K51" s="184" t="s">
        <v>10</v>
      </c>
      <c r="L51" s="186" t="s">
        <v>56</v>
      </c>
      <c r="M51" s="339"/>
      <c r="N51" s="184" t="s">
        <v>10</v>
      </c>
      <c r="O51" s="186" t="s">
        <v>56</v>
      </c>
      <c r="P51" s="184" t="s">
        <v>10</v>
      </c>
      <c r="Q51" s="7"/>
      <c r="R51" s="7"/>
      <c r="S51" s="7"/>
    </row>
    <row r="52" spans="1:19" s="31" customFormat="1" ht="14.25" customHeight="1" x14ac:dyDescent="0.25">
      <c r="A52" s="9"/>
      <c r="B52" s="182" t="s">
        <v>57</v>
      </c>
      <c r="C52" s="182" t="s">
        <v>57</v>
      </c>
      <c r="D52" s="182" t="s">
        <v>57</v>
      </c>
      <c r="E52" s="340"/>
      <c r="F52" s="182" t="s">
        <v>57</v>
      </c>
      <c r="G52" s="182" t="s">
        <v>57</v>
      </c>
      <c r="H52" s="182" t="s">
        <v>57</v>
      </c>
      <c r="I52" s="9"/>
      <c r="J52" s="182" t="s">
        <v>57</v>
      </c>
      <c r="K52" s="182" t="s">
        <v>57</v>
      </c>
      <c r="L52" s="182" t="s">
        <v>57</v>
      </c>
      <c r="M52" s="340"/>
      <c r="N52" s="182" t="s">
        <v>57</v>
      </c>
      <c r="O52" s="182" t="s">
        <v>57</v>
      </c>
      <c r="P52" s="182" t="s">
        <v>57</v>
      </c>
      <c r="Q52" s="9"/>
      <c r="R52" s="9"/>
      <c r="S52" s="9"/>
    </row>
    <row r="53" spans="1:19" s="30" customFormat="1" ht="24" customHeight="1" x14ac:dyDescent="0.25">
      <c r="A53" s="7"/>
      <c r="B53" s="34">
        <f t="array" ref="B53:H53">DaysAndWeeks+DATE(CalendarYear,1,1)-WEEKDAY(DATE(CalendarYear,1,1),(週の始まり="月曜日")+1)+22</f>
        <v>44948</v>
      </c>
      <c r="C53" s="34">
        <v>44949</v>
      </c>
      <c r="D53" s="34">
        <v>44950</v>
      </c>
      <c r="E53" s="34">
        <v>44951</v>
      </c>
      <c r="F53" s="34">
        <v>44952</v>
      </c>
      <c r="G53" s="34">
        <v>44953</v>
      </c>
      <c r="H53" s="34">
        <v>44954</v>
      </c>
      <c r="I53" s="7"/>
      <c r="J53" s="34">
        <f t="array" ref="J53:P53">DaysAndWeeks+DATE(CalendarYear,1,1)-WEEKDAY(DATE(CalendarYear,1,1),(週の始まり="月曜日")+1)+22</f>
        <v>44948</v>
      </c>
      <c r="K53" s="34">
        <v>44949</v>
      </c>
      <c r="L53" s="34">
        <v>44950</v>
      </c>
      <c r="M53" s="34">
        <v>44951</v>
      </c>
      <c r="N53" s="34">
        <v>44952</v>
      </c>
      <c r="O53" s="34">
        <v>44953</v>
      </c>
      <c r="P53" s="34">
        <v>44954</v>
      </c>
      <c r="Q53" s="7"/>
      <c r="R53" s="7"/>
      <c r="S53" s="7"/>
    </row>
    <row r="54" spans="1:19" s="30" customFormat="1" ht="14.25" customHeight="1" x14ac:dyDescent="0.25">
      <c r="A54" s="7"/>
      <c r="B54" s="58"/>
      <c r="C54" s="58"/>
      <c r="D54" s="58"/>
      <c r="E54" s="339" t="s">
        <v>8</v>
      </c>
      <c r="F54" s="58"/>
      <c r="G54" s="58"/>
      <c r="H54" s="188" t="s">
        <v>60</v>
      </c>
      <c r="I54" s="7"/>
      <c r="J54" s="58"/>
      <c r="K54" s="58"/>
      <c r="L54" s="58"/>
      <c r="M54" s="339" t="s">
        <v>8</v>
      </c>
      <c r="N54" s="58"/>
      <c r="O54" s="58"/>
      <c r="P54" s="188" t="s">
        <v>60</v>
      </c>
      <c r="Q54" s="7"/>
      <c r="R54" s="7"/>
      <c r="S54" s="7"/>
    </row>
    <row r="55" spans="1:19" s="30" customFormat="1" ht="14.25" customHeight="1" x14ac:dyDescent="0.25">
      <c r="A55" s="7"/>
      <c r="B55" s="185" t="s">
        <v>54</v>
      </c>
      <c r="C55" s="185" t="s">
        <v>54</v>
      </c>
      <c r="D55" s="185" t="s">
        <v>54</v>
      </c>
      <c r="E55" s="339"/>
      <c r="F55" s="185" t="s">
        <v>54</v>
      </c>
      <c r="G55" s="185" t="s">
        <v>54</v>
      </c>
      <c r="H55" s="185" t="s">
        <v>54</v>
      </c>
      <c r="I55" s="7"/>
      <c r="J55" s="185" t="s">
        <v>54</v>
      </c>
      <c r="K55" s="185" t="s">
        <v>54</v>
      </c>
      <c r="L55" s="185" t="s">
        <v>54</v>
      </c>
      <c r="M55" s="339"/>
      <c r="N55" s="185" t="s">
        <v>54</v>
      </c>
      <c r="O55" s="185" t="s">
        <v>54</v>
      </c>
      <c r="P55" s="185" t="s">
        <v>54</v>
      </c>
      <c r="Q55" s="7"/>
      <c r="R55" s="7"/>
      <c r="S55" s="7"/>
    </row>
    <row r="56" spans="1:19" s="30" customFormat="1" ht="14.25" customHeight="1" x14ac:dyDescent="0.25">
      <c r="A56" s="7"/>
      <c r="B56" s="186" t="s">
        <v>56</v>
      </c>
      <c r="C56" s="184" t="s">
        <v>10</v>
      </c>
      <c r="D56" s="186" t="s">
        <v>56</v>
      </c>
      <c r="E56" s="339"/>
      <c r="F56" s="184" t="s">
        <v>10</v>
      </c>
      <c r="G56" s="186" t="s">
        <v>56</v>
      </c>
      <c r="H56" s="184" t="s">
        <v>10</v>
      </c>
      <c r="I56" s="7"/>
      <c r="J56" s="186" t="s">
        <v>56</v>
      </c>
      <c r="K56" s="184" t="s">
        <v>10</v>
      </c>
      <c r="L56" s="186" t="s">
        <v>56</v>
      </c>
      <c r="M56" s="339"/>
      <c r="N56" s="184" t="s">
        <v>10</v>
      </c>
      <c r="O56" s="186" t="s">
        <v>56</v>
      </c>
      <c r="P56" s="184" t="s">
        <v>10</v>
      </c>
      <c r="Q56" s="7"/>
      <c r="R56" s="7"/>
      <c r="S56" s="7"/>
    </row>
    <row r="57" spans="1:19" s="31" customFormat="1" ht="14.25" customHeight="1" x14ac:dyDescent="0.25">
      <c r="A57" s="9"/>
      <c r="B57" s="183" t="s">
        <v>58</v>
      </c>
      <c r="C57" s="183" t="s">
        <v>58</v>
      </c>
      <c r="D57" s="183" t="s">
        <v>58</v>
      </c>
      <c r="E57" s="340"/>
      <c r="F57" s="183" t="s">
        <v>58</v>
      </c>
      <c r="G57" s="183" t="s">
        <v>58</v>
      </c>
      <c r="H57" s="183" t="s">
        <v>58</v>
      </c>
      <c r="I57" s="9"/>
      <c r="J57" s="183" t="s">
        <v>58</v>
      </c>
      <c r="K57" s="183" t="s">
        <v>58</v>
      </c>
      <c r="L57" s="183" t="s">
        <v>58</v>
      </c>
      <c r="M57" s="340"/>
      <c r="N57" s="183" t="s">
        <v>58</v>
      </c>
      <c r="O57" s="183" t="s">
        <v>58</v>
      </c>
      <c r="P57" s="183" t="s">
        <v>58</v>
      </c>
      <c r="Q57" s="9"/>
      <c r="R57" s="9"/>
      <c r="S57" s="9"/>
    </row>
    <row r="58" spans="1:19" s="30" customFormat="1" ht="24" customHeight="1" x14ac:dyDescent="0.25">
      <c r="A58" s="7"/>
      <c r="B58" s="35">
        <f t="array" ref="B58:H58">DaysAndWeeks+DATE(CalendarYear,1,1)-WEEKDAY(DATE(CalendarYear,1,1),(週の始まり="月曜日")+1)+29</f>
        <v>44955</v>
      </c>
      <c r="C58" s="35">
        <v>44956</v>
      </c>
      <c r="D58" s="35">
        <v>44957</v>
      </c>
      <c r="E58" s="35">
        <v>44958</v>
      </c>
      <c r="F58" s="35">
        <v>44959</v>
      </c>
      <c r="G58" s="35">
        <v>44960</v>
      </c>
      <c r="H58" s="35">
        <v>44961</v>
      </c>
      <c r="I58" s="7"/>
      <c r="J58" s="35">
        <f t="array" ref="J58:P58">DaysAndWeeks+DATE(CalendarYear,1,1)-WEEKDAY(DATE(CalendarYear,1,1),(週の始まり="月曜日")+1)+29</f>
        <v>44955</v>
      </c>
      <c r="K58" s="35">
        <v>44956</v>
      </c>
      <c r="L58" s="35">
        <v>44957</v>
      </c>
      <c r="M58" s="35">
        <v>44958</v>
      </c>
      <c r="N58" s="35">
        <v>44959</v>
      </c>
      <c r="O58" s="35">
        <v>44960</v>
      </c>
      <c r="P58" s="35">
        <v>44961</v>
      </c>
      <c r="Q58" s="7"/>
      <c r="R58" s="7"/>
      <c r="S58" s="7"/>
    </row>
    <row r="59" spans="1:19" s="30" customFormat="1" ht="14.25" customHeight="1" x14ac:dyDescent="0.25">
      <c r="A59" s="7"/>
      <c r="B59" s="53"/>
      <c r="C59" s="53"/>
      <c r="D59" s="53"/>
      <c r="E59" s="339" t="s">
        <v>8</v>
      </c>
      <c r="F59" s="53"/>
      <c r="G59" s="53"/>
      <c r="H59" s="53"/>
      <c r="I59" s="7"/>
      <c r="J59" s="53"/>
      <c r="K59" s="53"/>
      <c r="L59" s="53"/>
      <c r="M59" s="339" t="s">
        <v>8</v>
      </c>
      <c r="N59" s="53"/>
      <c r="O59" s="53"/>
      <c r="P59" s="53"/>
      <c r="Q59" s="7"/>
      <c r="R59" s="7"/>
      <c r="S59" s="7"/>
    </row>
    <row r="60" spans="1:19" s="30" customFormat="1" ht="14.25" customHeight="1" x14ac:dyDescent="0.25">
      <c r="A60" s="7"/>
      <c r="B60" s="185" t="s">
        <v>54</v>
      </c>
      <c r="C60" s="185" t="s">
        <v>54</v>
      </c>
      <c r="D60" s="185" t="s">
        <v>54</v>
      </c>
      <c r="E60" s="339"/>
      <c r="F60" s="63"/>
      <c r="G60" s="63"/>
      <c r="H60" s="63"/>
      <c r="I60" s="7"/>
      <c r="J60" s="185" t="s">
        <v>54</v>
      </c>
      <c r="K60" s="185" t="s">
        <v>54</v>
      </c>
      <c r="L60" s="185" t="s">
        <v>54</v>
      </c>
      <c r="M60" s="339"/>
      <c r="N60" s="63"/>
      <c r="O60" s="63"/>
      <c r="P60" s="63"/>
      <c r="Q60" s="7"/>
      <c r="R60" s="7"/>
      <c r="S60" s="7"/>
    </row>
    <row r="61" spans="1:19" s="30" customFormat="1" ht="14.25" customHeight="1" x14ac:dyDescent="0.25">
      <c r="A61" s="7"/>
      <c r="B61" s="186" t="s">
        <v>56</v>
      </c>
      <c r="C61" s="184" t="s">
        <v>10</v>
      </c>
      <c r="D61" s="186" t="s">
        <v>56</v>
      </c>
      <c r="E61" s="339"/>
      <c r="F61" s="179"/>
      <c r="G61" s="179"/>
      <c r="H61" s="179"/>
      <c r="I61" s="7"/>
      <c r="J61" s="186" t="s">
        <v>56</v>
      </c>
      <c r="K61" s="184" t="s">
        <v>10</v>
      </c>
      <c r="L61" s="186" t="s">
        <v>56</v>
      </c>
      <c r="M61" s="339"/>
      <c r="N61" s="179"/>
      <c r="O61" s="179"/>
      <c r="P61" s="179"/>
      <c r="Q61" s="7"/>
      <c r="R61" s="7"/>
      <c r="S61" s="7"/>
    </row>
    <row r="62" spans="1:19" s="31" customFormat="1" ht="14.25" customHeight="1" x14ac:dyDescent="0.25">
      <c r="A62" s="9"/>
      <c r="B62" s="183" t="s">
        <v>58</v>
      </c>
      <c r="C62" s="183" t="s">
        <v>58</v>
      </c>
      <c r="D62" s="183" t="s">
        <v>58</v>
      </c>
      <c r="E62" s="340"/>
      <c r="F62" s="180"/>
      <c r="G62" s="180"/>
      <c r="H62" s="180"/>
      <c r="I62" s="9"/>
      <c r="J62" s="183" t="s">
        <v>58</v>
      </c>
      <c r="K62" s="183" t="s">
        <v>58</v>
      </c>
      <c r="L62" s="183" t="s">
        <v>58</v>
      </c>
      <c r="M62" s="340"/>
      <c r="N62" s="180"/>
      <c r="O62" s="180"/>
      <c r="P62" s="180"/>
      <c r="Q62" s="9"/>
      <c r="R62" s="9"/>
      <c r="S62" s="9"/>
    </row>
    <row r="63" spans="1:19" s="30" customFormat="1" ht="24" customHeight="1" x14ac:dyDescent="0.25">
      <c r="A63" s="7"/>
      <c r="B63" s="34">
        <f t="array" ref="B63:C63">DaysAndWeeks+DATE(CalendarYear,1,1)-WEEKDAY(DATE(CalendarYear,1,1),(週の始まり="月曜日")+1)+36</f>
        <v>44962</v>
      </c>
      <c r="C63" s="34">
        <v>44963</v>
      </c>
      <c r="D63" s="330" t="s">
        <v>9</v>
      </c>
      <c r="E63" s="331"/>
      <c r="F63" s="331"/>
      <c r="G63" s="331"/>
      <c r="H63" s="332"/>
      <c r="I63" s="7"/>
      <c r="J63" s="34">
        <f t="array" ref="J63:K63">DaysAndWeeks+DATE(CalendarYear,1,1)-WEEKDAY(DATE(CalendarYear,1,1),(週の始まり="月曜日")+1)+36</f>
        <v>44962</v>
      </c>
      <c r="K63" s="34">
        <v>44963</v>
      </c>
      <c r="L63" s="330" t="s">
        <v>9</v>
      </c>
      <c r="M63" s="331"/>
      <c r="N63" s="331"/>
      <c r="O63" s="331"/>
      <c r="P63" s="332"/>
      <c r="Q63" s="7"/>
      <c r="R63" s="7"/>
      <c r="S63" s="7"/>
    </row>
    <row r="64" spans="1:19" s="30" customFormat="1" ht="14.25" customHeight="1" x14ac:dyDescent="0.25">
      <c r="A64" s="7"/>
      <c r="B64" s="58"/>
      <c r="C64" s="58"/>
      <c r="D64" s="333"/>
      <c r="E64" s="334"/>
      <c r="F64" s="334"/>
      <c r="G64" s="334"/>
      <c r="H64" s="335"/>
      <c r="I64" s="7"/>
      <c r="J64" s="58"/>
      <c r="K64" s="58"/>
      <c r="L64" s="333"/>
      <c r="M64" s="334"/>
      <c r="N64" s="334"/>
      <c r="O64" s="334"/>
      <c r="P64" s="335"/>
      <c r="Q64" s="7"/>
      <c r="R64" s="7"/>
      <c r="S64" s="7"/>
    </row>
    <row r="65" spans="1:19" s="30" customFormat="1" ht="14.25" customHeight="1" x14ac:dyDescent="0.25">
      <c r="A65" s="7"/>
      <c r="B65" s="63"/>
      <c r="C65" s="63"/>
      <c r="D65" s="333"/>
      <c r="E65" s="334"/>
      <c r="F65" s="334"/>
      <c r="G65" s="334"/>
      <c r="H65" s="335"/>
      <c r="I65" s="7"/>
      <c r="J65" s="63"/>
      <c r="K65" s="63"/>
      <c r="L65" s="333"/>
      <c r="M65" s="334"/>
      <c r="N65" s="334"/>
      <c r="O65" s="334"/>
      <c r="P65" s="335"/>
      <c r="Q65" s="7"/>
      <c r="R65" s="7"/>
      <c r="S65" s="7"/>
    </row>
    <row r="66" spans="1:19" s="30" customFormat="1" ht="14.25" customHeight="1" x14ac:dyDescent="0.25">
      <c r="A66" s="7"/>
      <c r="B66" s="179"/>
      <c r="C66" s="179"/>
      <c r="D66" s="333"/>
      <c r="E66" s="334"/>
      <c r="F66" s="334"/>
      <c r="G66" s="334"/>
      <c r="H66" s="335"/>
      <c r="I66" s="7"/>
      <c r="J66" s="179"/>
      <c r="K66" s="179"/>
      <c r="L66" s="333"/>
      <c r="M66" s="334"/>
      <c r="N66" s="334"/>
      <c r="O66" s="334"/>
      <c r="P66" s="335"/>
      <c r="Q66" s="7"/>
      <c r="R66" s="7"/>
      <c r="S66" s="7"/>
    </row>
    <row r="67" spans="1:19" s="31" customFormat="1" ht="14.25" customHeight="1" x14ac:dyDescent="0.25">
      <c r="A67" s="9"/>
      <c r="B67" s="180"/>
      <c r="C67" s="180"/>
      <c r="D67" s="336"/>
      <c r="E67" s="337"/>
      <c r="F67" s="337"/>
      <c r="G67" s="337"/>
      <c r="H67" s="338"/>
      <c r="I67" s="9"/>
      <c r="J67" s="180"/>
      <c r="K67" s="180"/>
      <c r="L67" s="336"/>
      <c r="M67" s="337"/>
      <c r="N67" s="337"/>
      <c r="O67" s="337"/>
      <c r="P67" s="338"/>
      <c r="Q67" s="9"/>
      <c r="R67" s="9"/>
      <c r="S67" s="9"/>
    </row>
  </sheetData>
  <mergeCells count="46">
    <mergeCell ref="E1:G2"/>
    <mergeCell ref="B2:D2"/>
    <mergeCell ref="B5:B8"/>
    <mergeCell ref="C5:C8"/>
    <mergeCell ref="D5:D8"/>
    <mergeCell ref="E5:E8"/>
    <mergeCell ref="R3:S3"/>
    <mergeCell ref="E10:E13"/>
    <mergeCell ref="E15:E18"/>
    <mergeCell ref="E20:E23"/>
    <mergeCell ref="D29:H33"/>
    <mergeCell ref="E25:E28"/>
    <mergeCell ref="M10:M13"/>
    <mergeCell ref="M15:M18"/>
    <mergeCell ref="M20:M23"/>
    <mergeCell ref="M25:M28"/>
    <mergeCell ref="L29:P33"/>
    <mergeCell ref="M1:O2"/>
    <mergeCell ref="J2:L2"/>
    <mergeCell ref="J5:J8"/>
    <mergeCell ref="K5:K8"/>
    <mergeCell ref="L5:L8"/>
    <mergeCell ref="M5:M8"/>
    <mergeCell ref="E35:G36"/>
    <mergeCell ref="M35:O36"/>
    <mergeCell ref="B36:D36"/>
    <mergeCell ref="J36:L36"/>
    <mergeCell ref="R37:S37"/>
    <mergeCell ref="B39:B42"/>
    <mergeCell ref="C39:C42"/>
    <mergeCell ref="D39:D42"/>
    <mergeCell ref="E39:E42"/>
    <mergeCell ref="J39:J42"/>
    <mergeCell ref="K39:K42"/>
    <mergeCell ref="L39:L42"/>
    <mergeCell ref="M39:M42"/>
    <mergeCell ref="E44:E47"/>
    <mergeCell ref="M44:M47"/>
    <mergeCell ref="D63:H67"/>
    <mergeCell ref="L63:P67"/>
    <mergeCell ref="E49:E52"/>
    <mergeCell ref="M49:M52"/>
    <mergeCell ref="E54:E57"/>
    <mergeCell ref="M54:M57"/>
    <mergeCell ref="E59:E62"/>
    <mergeCell ref="M59:M62"/>
  </mergeCells>
  <phoneticPr fontId="1" type="noConversion"/>
  <conditionalFormatting sqref="B11:D11">
    <cfRule type="expression" dxfId="467" priority="79">
      <formula>DAY(B11)&gt;8</formula>
    </cfRule>
  </conditionalFormatting>
  <conditionalFormatting sqref="B16:D16">
    <cfRule type="expression" dxfId="466" priority="70">
      <formula>DAY(B16)&gt;8</formula>
    </cfRule>
  </conditionalFormatting>
  <conditionalFormatting sqref="B21:D21">
    <cfRule type="expression" dxfId="465" priority="67">
      <formula>DAY(B21)&gt;8</formula>
    </cfRule>
  </conditionalFormatting>
  <conditionalFormatting sqref="B26:D26">
    <cfRule type="expression" dxfId="464" priority="64">
      <formula>DAY(B26)&gt;8</formula>
    </cfRule>
  </conditionalFormatting>
  <conditionalFormatting sqref="B45:D45">
    <cfRule type="expression" dxfId="463" priority="37">
      <formula>DAY(B45)&gt;8</formula>
    </cfRule>
  </conditionalFormatting>
  <conditionalFormatting sqref="B50:D50">
    <cfRule type="expression" dxfId="462" priority="28">
      <formula>DAY(B50)&gt;8</formula>
    </cfRule>
  </conditionalFormatting>
  <conditionalFormatting sqref="B55:D55">
    <cfRule type="expression" dxfId="461" priority="25">
      <formula>DAY(B55)&gt;8</formula>
    </cfRule>
  </conditionalFormatting>
  <conditionalFormatting sqref="B60:D60">
    <cfRule type="expression" dxfId="460" priority="22">
      <formula>DAY(B60)&gt;8</formula>
    </cfRule>
  </conditionalFormatting>
  <conditionalFormatting sqref="B4:G4 F5:G6">
    <cfRule type="expression" dxfId="459" priority="105">
      <formula>DAY(B4)&gt;8</formula>
    </cfRule>
  </conditionalFormatting>
  <conditionalFormatting sqref="B38:G38 F39:G40">
    <cfRule type="expression" dxfId="458" priority="41">
      <formula>DAY(B38)&gt;8</formula>
    </cfRule>
  </conditionalFormatting>
  <conditionalFormatting sqref="B24:H24 B25:D25 F25:H25 B29:C30">
    <cfRule type="expression" dxfId="457" priority="106">
      <formula>AND(DAY(B24)&gt;=1,DAY(B24)&lt;=15)</formula>
    </cfRule>
  </conditionalFormatting>
  <conditionalFormatting sqref="B58:H58 B59:D59 F59:H59 B63:C64">
    <cfRule type="expression" dxfId="456" priority="42">
      <formula>AND(DAY(B58)&gt;=1,DAY(B58)&lt;=15)</formula>
    </cfRule>
  </conditionalFormatting>
  <conditionalFormatting sqref="F11:H11">
    <cfRule type="expression" dxfId="455" priority="77">
      <formula>DAY(F11)&gt;8</formula>
    </cfRule>
  </conditionalFormatting>
  <conditionalFormatting sqref="F16:H16">
    <cfRule type="expression" dxfId="454" priority="75">
      <formula>DAY(F16)&gt;8</formula>
    </cfRule>
  </conditionalFormatting>
  <conditionalFormatting sqref="F21:H21">
    <cfRule type="expression" dxfId="453" priority="73">
      <formula>DAY(F21)&gt;8</formula>
    </cfRule>
  </conditionalFormatting>
  <conditionalFormatting sqref="F45:H45">
    <cfRule type="expression" dxfId="452" priority="35">
      <formula>DAY(F45)&gt;8</formula>
    </cfRule>
  </conditionalFormatting>
  <conditionalFormatting sqref="F50:H50">
    <cfRule type="expression" dxfId="451" priority="33">
      <formula>DAY(F50)&gt;8</formula>
    </cfRule>
  </conditionalFormatting>
  <conditionalFormatting sqref="F55:H55">
    <cfRule type="expression" dxfId="450" priority="31">
      <formula>DAY(F55)&gt;8</formula>
    </cfRule>
  </conditionalFormatting>
  <conditionalFormatting sqref="H6">
    <cfRule type="expression" dxfId="449" priority="82">
      <formula>DAY(H6)&gt;8</formula>
    </cfRule>
  </conditionalFormatting>
  <conditionalFormatting sqref="H40">
    <cfRule type="expression" dxfId="448" priority="40">
      <formula>DAY(H40)&gt;8</formula>
    </cfRule>
  </conditionalFormatting>
  <conditionalFormatting sqref="J11:L11">
    <cfRule type="expression" dxfId="447" priority="58">
      <formula>DAY(J11)&gt;8</formula>
    </cfRule>
  </conditionalFormatting>
  <conditionalFormatting sqref="J16:L16">
    <cfRule type="expression" dxfId="446" priority="49">
      <formula>DAY(J16)&gt;8</formula>
    </cfRule>
  </conditionalFormatting>
  <conditionalFormatting sqref="J21:L21">
    <cfRule type="expression" dxfId="445" priority="46">
      <formula>DAY(J21)&gt;8</formula>
    </cfRule>
  </conditionalFormatting>
  <conditionalFormatting sqref="J26:L26">
    <cfRule type="expression" dxfId="444" priority="43">
      <formula>DAY(J26)&gt;8</formula>
    </cfRule>
  </conditionalFormatting>
  <conditionalFormatting sqref="J45:L45">
    <cfRule type="expression" dxfId="443" priority="16">
      <formula>DAY(J45)&gt;8</formula>
    </cfRule>
  </conditionalFormatting>
  <conditionalFormatting sqref="J50:L50">
    <cfRule type="expression" dxfId="442" priority="7">
      <formula>DAY(J50)&gt;8</formula>
    </cfRule>
  </conditionalFormatting>
  <conditionalFormatting sqref="J55:L55">
    <cfRule type="expression" dxfId="441" priority="4">
      <formula>DAY(J55)&gt;8</formula>
    </cfRule>
  </conditionalFormatting>
  <conditionalFormatting sqref="J60:L60">
    <cfRule type="expression" dxfId="440" priority="1">
      <formula>DAY(J60)&gt;8</formula>
    </cfRule>
  </conditionalFormatting>
  <conditionalFormatting sqref="J4:O4 N5:O6">
    <cfRule type="expression" dxfId="439" priority="62">
      <formula>DAY(J4)&gt;8</formula>
    </cfRule>
  </conditionalFormatting>
  <conditionalFormatting sqref="J38:O38 N39:O40">
    <cfRule type="expression" dxfId="438" priority="20">
      <formula>DAY(J38)&gt;8</formula>
    </cfRule>
  </conditionalFormatting>
  <conditionalFormatting sqref="J24:P24 J25:L25 N25:P25 J29:K30">
    <cfRule type="expression" dxfId="437" priority="63">
      <formula>AND(DAY(J24)&gt;=1,DAY(J24)&lt;=15)</formula>
    </cfRule>
  </conditionalFormatting>
  <conditionalFormatting sqref="J58:P58 J59:L59 N59:P59 J63:K64">
    <cfRule type="expression" dxfId="436" priority="21">
      <formula>AND(DAY(J58)&gt;=1,DAY(J58)&lt;=15)</formula>
    </cfRule>
  </conditionalFormatting>
  <conditionalFormatting sqref="N11:P11">
    <cfRule type="expression" dxfId="435" priority="56">
      <formula>DAY(N11)&gt;8</formula>
    </cfRule>
  </conditionalFormatting>
  <conditionalFormatting sqref="N16:P16">
    <cfRule type="expression" dxfId="434" priority="54">
      <formula>DAY(N16)&gt;8</formula>
    </cfRule>
  </conditionalFormatting>
  <conditionalFormatting sqref="N21:P21">
    <cfRule type="expression" dxfId="433" priority="52">
      <formula>DAY(N21)&gt;8</formula>
    </cfRule>
  </conditionalFormatting>
  <conditionalFormatting sqref="N45:P45">
    <cfRule type="expression" dxfId="432" priority="14">
      <formula>DAY(N45)&gt;8</formula>
    </cfRule>
  </conditionalFormatting>
  <conditionalFormatting sqref="N50:P50">
    <cfRule type="expression" dxfId="431" priority="12">
      <formula>DAY(N50)&gt;8</formula>
    </cfRule>
  </conditionalFormatting>
  <conditionalFormatting sqref="N55:P55">
    <cfRule type="expression" dxfId="430" priority="10">
      <formula>DAY(N55)&gt;8</formula>
    </cfRule>
  </conditionalFormatting>
  <conditionalFormatting sqref="P6">
    <cfRule type="expression" dxfId="429" priority="61">
      <formula>DAY(P6)&gt;8</formula>
    </cfRule>
  </conditionalFormatting>
  <conditionalFormatting sqref="P40">
    <cfRule type="expression" dxfId="428" priority="19">
      <formula>DAY(P40)&gt;8</formula>
    </cfRule>
  </conditionalFormatting>
  <dataValidations count="11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S8 S42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 A35" xr:uid="{00000000-0002-0000-0000-000001000000}"/>
    <dataValidation allowBlank="1" showInputMessage="1" showErrorMessage="1" prompt="下のセルに年を入力します" sqref="R4:R7 R38:R41" xr:uid="{00000000-0002-0000-0000-000002000000}"/>
    <dataValidation allowBlank="1" showInputMessage="1" showErrorMessage="1" prompt="下のセルで週の開始日を選択します" sqref="S4:S7 S38:S41" xr:uid="{00000000-0002-0000-0000-000003000000}"/>
    <dataValidation allowBlank="1" showInputMessage="1" showErrorMessage="1" prompt="このセルに年を入力します" sqref="R8 R42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 J3 B37 J37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 J4 B38 J38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 J2:L2 B36:D36 J36:L36" xr:uid="{00000000-0002-0000-0000-000007000000}"/>
    <dataValidation allowBlank="1" showInputMessage="1" showErrorMessage="1" prompt="曜日は自動的に決定されます" sqref="C3:H3 K3:P3 C37:H37 K37:P37" xr:uid="{00000000-0002-0000-0000-000008000000}"/>
    <dataValidation allowBlank="1" showInputMessage="1" prompt="このセルに毎月のメモを入力します" sqref="D29:D32 L29:L32 D63:D66 L63:L66" xr:uid="{1442C14D-67C3-4A84-AC54-8B5C0271950D}"/>
    <dataValidation allowBlank="1" showInputMessage="1" showErrorMessage="1" prompt="年を入力し、下のセルでカレンダーの最初の日を選択します。これらのカレンダー設定用のセルは印刷されません。" sqref="R3 R37" xr:uid="{00000000-0002-0000-0000-00000C000000}"/>
  </dataValidations>
  <printOptions horizontalCentered="1" verticalCentered="1"/>
  <pageMargins left="0" right="0" top="0" bottom="0" header="0.31496062992125984" footer="0.31496062992125984"/>
  <pageSetup paperSize="9" scale="46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P67"/>
  <sheetViews>
    <sheetView showGridLines="0" zoomScale="60" zoomScaleNormal="60" workbookViewId="0">
      <selection activeCell="E1" sqref="E1:G2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9" width="1.77734375" style="28" customWidth="1"/>
    <col min="10" max="16" width="16.77734375" style="28" customWidth="1"/>
    <col min="17" max="16384" width="8.88671875" style="28"/>
  </cols>
  <sheetData>
    <row r="1" spans="1:16" ht="9" customHeight="1" x14ac:dyDescent="0.25">
      <c r="A1" s="1"/>
      <c r="B1" s="1"/>
      <c r="C1" s="1"/>
      <c r="D1" s="1"/>
      <c r="E1" s="344" t="s">
        <v>29</v>
      </c>
      <c r="F1" s="344"/>
      <c r="G1" s="344"/>
      <c r="H1" s="1"/>
      <c r="I1" s="1" t="s">
        <v>0</v>
      </c>
      <c r="J1" s="1"/>
      <c r="K1" s="1"/>
      <c r="L1" s="1"/>
      <c r="M1" s="344" t="s">
        <v>29</v>
      </c>
      <c r="N1" s="344"/>
      <c r="O1" s="344"/>
      <c r="P1" s="1"/>
    </row>
    <row r="2" spans="1:16" ht="96" customHeight="1" x14ac:dyDescent="0.25">
      <c r="A2" s="1"/>
      <c r="B2" s="403" t="str">
        <f>CalendarYear&amp;"年"&amp;"10月"</f>
        <v>2023年10月</v>
      </c>
      <c r="C2" s="403"/>
      <c r="D2" s="403"/>
      <c r="E2" s="344"/>
      <c r="F2" s="344"/>
      <c r="G2" s="344"/>
      <c r="H2" s="2"/>
      <c r="I2" s="1"/>
      <c r="J2" s="403" t="str">
        <f>CalendarYear&amp;"年"&amp;"10月"</f>
        <v>2023年10月</v>
      </c>
      <c r="K2" s="403"/>
      <c r="L2" s="403"/>
      <c r="M2" s="344"/>
      <c r="N2" s="344"/>
      <c r="O2" s="344"/>
      <c r="P2" s="2"/>
    </row>
    <row r="3" spans="1:16" s="29" customFormat="1" ht="24" customHeight="1" x14ac:dyDescent="0.25">
      <c r="A3" s="3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3"/>
      <c r="J3" s="23" t="str">
        <f>週の始まり</f>
        <v>日曜日</v>
      </c>
      <c r="K3" s="24" t="str">
        <f t="shared" ref="K3:P3" si="1">TEXT(K4,"aaaa")</f>
        <v>月曜日</v>
      </c>
      <c r="L3" s="24" t="str">
        <f t="shared" si="1"/>
        <v>火曜日</v>
      </c>
      <c r="M3" s="24" t="str">
        <f t="shared" si="1"/>
        <v>水曜日</v>
      </c>
      <c r="N3" s="24" t="str">
        <f t="shared" si="1"/>
        <v>木曜日</v>
      </c>
      <c r="O3" s="24" t="str">
        <f t="shared" si="1"/>
        <v>金曜日</v>
      </c>
      <c r="P3" s="25" t="str">
        <f t="shared" si="1"/>
        <v>土曜日</v>
      </c>
    </row>
    <row r="4" spans="1:16" s="30" customFormat="1" ht="24" customHeight="1" x14ac:dyDescent="0.25">
      <c r="A4" s="7"/>
      <c r="B4" s="36">
        <f t="array" ref="B4:H4">DaysAndWeeks+DATE(CalendarYear,10,1)-WEEKDAY(DATE(CalendarYear,10,1),(週の始まり="月曜日")+1)+1</f>
        <v>45200</v>
      </c>
      <c r="C4" s="36">
        <v>45201</v>
      </c>
      <c r="D4" s="36">
        <v>45202</v>
      </c>
      <c r="E4" s="47">
        <v>45203</v>
      </c>
      <c r="F4" s="36">
        <v>45204</v>
      </c>
      <c r="G4" s="36">
        <v>45205</v>
      </c>
      <c r="H4" s="36">
        <v>45206</v>
      </c>
      <c r="I4" s="7"/>
      <c r="J4" s="36">
        <f t="array" ref="J4:P4">DaysAndWeeks+DATE(CalendarYear,10,1)-WEEKDAY(DATE(CalendarYear,10,1),(週の始まり="月曜日")+1)+1</f>
        <v>45200</v>
      </c>
      <c r="K4" s="36">
        <v>45201</v>
      </c>
      <c r="L4" s="36">
        <v>45202</v>
      </c>
      <c r="M4" s="47">
        <v>45203</v>
      </c>
      <c r="N4" s="36">
        <v>45204</v>
      </c>
      <c r="O4" s="36">
        <v>45205</v>
      </c>
      <c r="P4" s="36">
        <v>45206</v>
      </c>
    </row>
    <row r="5" spans="1:16" s="30" customFormat="1" ht="14.1" customHeight="1" x14ac:dyDescent="0.25">
      <c r="A5" s="7"/>
      <c r="B5" s="118"/>
      <c r="C5" s="118"/>
      <c r="D5" s="118"/>
      <c r="E5" s="404" t="s">
        <v>5</v>
      </c>
      <c r="F5" s="118"/>
      <c r="G5" s="118"/>
      <c r="H5" s="118"/>
      <c r="I5" s="7"/>
      <c r="J5" s="118"/>
      <c r="K5" s="118"/>
      <c r="L5" s="118"/>
      <c r="M5" s="404" t="s">
        <v>5</v>
      </c>
      <c r="N5" s="118"/>
      <c r="O5" s="118"/>
      <c r="P5" s="118"/>
    </row>
    <row r="6" spans="1:16" s="30" customFormat="1" ht="14.1" customHeight="1" x14ac:dyDescent="0.25">
      <c r="A6" s="7"/>
      <c r="B6" s="118"/>
      <c r="C6" s="118"/>
      <c r="D6" s="118"/>
      <c r="E6" s="404"/>
      <c r="F6" s="118"/>
      <c r="G6" s="130"/>
      <c r="H6" s="126" t="s">
        <v>22</v>
      </c>
      <c r="I6" s="7"/>
      <c r="J6" s="118"/>
      <c r="K6" s="118"/>
      <c r="L6" s="118"/>
      <c r="M6" s="404"/>
      <c r="N6" s="118"/>
      <c r="O6" s="130"/>
      <c r="P6" s="126" t="s">
        <v>16</v>
      </c>
    </row>
    <row r="7" spans="1:16" s="30" customFormat="1" ht="14.1" customHeight="1" x14ac:dyDescent="0.25">
      <c r="A7" s="7"/>
      <c r="B7" s="118"/>
      <c r="C7" s="118"/>
      <c r="D7" s="118"/>
      <c r="E7" s="404"/>
      <c r="F7" s="118"/>
      <c r="G7" s="130"/>
      <c r="H7" s="128" t="s">
        <v>24</v>
      </c>
      <c r="I7" s="7"/>
      <c r="J7" s="118"/>
      <c r="K7" s="118"/>
      <c r="L7" s="118"/>
      <c r="M7" s="404"/>
      <c r="N7" s="118"/>
      <c r="O7" s="130"/>
      <c r="P7" s="128" t="s">
        <v>24</v>
      </c>
    </row>
    <row r="8" spans="1:16" s="31" customFormat="1" ht="14.1" customHeight="1" x14ac:dyDescent="0.25">
      <c r="A8" s="9"/>
      <c r="B8" s="26"/>
      <c r="C8" s="26"/>
      <c r="D8" s="26"/>
      <c r="E8" s="405"/>
      <c r="F8" s="26"/>
      <c r="G8" s="51"/>
      <c r="H8" s="127" t="s">
        <v>23</v>
      </c>
      <c r="I8" s="9"/>
      <c r="J8" s="26"/>
      <c r="K8" s="26"/>
      <c r="L8" s="26"/>
      <c r="M8" s="405"/>
      <c r="N8" s="26"/>
      <c r="O8" s="51"/>
      <c r="P8" s="127" t="s">
        <v>15</v>
      </c>
    </row>
    <row r="9" spans="1:16" s="30" customFormat="1" ht="24" customHeight="1" x14ac:dyDescent="0.25">
      <c r="A9" s="7"/>
      <c r="B9" s="37">
        <f t="array" ref="B9:H9">DaysAndWeeks+DATE(CalendarYear,10,1)-WEEKDAY(DATE(CalendarYear,10,1),(週の始まり="月曜日")+1)+8</f>
        <v>45207</v>
      </c>
      <c r="C9" s="37">
        <v>45208</v>
      </c>
      <c r="D9" s="37">
        <v>45209</v>
      </c>
      <c r="E9" s="48">
        <v>45210</v>
      </c>
      <c r="F9" s="37">
        <v>45211</v>
      </c>
      <c r="G9" s="37">
        <v>45212</v>
      </c>
      <c r="H9" s="37">
        <v>45213</v>
      </c>
      <c r="I9" s="7"/>
      <c r="J9" s="37">
        <f t="array" ref="J9:P9">DaysAndWeeks+DATE(CalendarYear,10,1)-WEEKDAY(DATE(CalendarYear,10,1),(週の始まり="月曜日")+1)+8</f>
        <v>45207</v>
      </c>
      <c r="K9" s="37">
        <v>45208</v>
      </c>
      <c r="L9" s="37">
        <v>45209</v>
      </c>
      <c r="M9" s="48">
        <v>45210</v>
      </c>
      <c r="N9" s="37">
        <v>45211</v>
      </c>
      <c r="O9" s="37">
        <v>45212</v>
      </c>
      <c r="P9" s="37">
        <v>45213</v>
      </c>
    </row>
    <row r="10" spans="1:16" s="30" customFormat="1" ht="14.1" customHeight="1" x14ac:dyDescent="0.25">
      <c r="A10" s="7"/>
      <c r="B10" s="119"/>
      <c r="C10" s="119"/>
      <c r="D10" s="119"/>
      <c r="E10" s="404" t="s">
        <v>5</v>
      </c>
      <c r="F10" s="119"/>
      <c r="G10" s="119"/>
      <c r="H10" s="119"/>
      <c r="I10" s="7"/>
      <c r="J10" s="119"/>
      <c r="K10" s="119"/>
      <c r="L10" s="119"/>
      <c r="M10" s="404" t="s">
        <v>5</v>
      </c>
      <c r="N10" s="119"/>
      <c r="O10" s="119"/>
      <c r="P10" s="119"/>
    </row>
    <row r="11" spans="1:16" s="30" customFormat="1" ht="14.1" customHeight="1" x14ac:dyDescent="0.25">
      <c r="A11" s="7"/>
      <c r="B11" s="126" t="s">
        <v>22</v>
      </c>
      <c r="C11" s="126" t="s">
        <v>22</v>
      </c>
      <c r="D11" s="126" t="s">
        <v>22</v>
      </c>
      <c r="E11" s="404"/>
      <c r="F11" s="126" t="s">
        <v>22</v>
      </c>
      <c r="G11" s="126" t="s">
        <v>22</v>
      </c>
      <c r="H11" s="126" t="s">
        <v>22</v>
      </c>
      <c r="I11" s="7"/>
      <c r="J11" s="126" t="s">
        <v>16</v>
      </c>
      <c r="K11" s="126" t="s">
        <v>16</v>
      </c>
      <c r="L11" s="126" t="s">
        <v>16</v>
      </c>
      <c r="M11" s="404"/>
      <c r="N11" s="126" t="s">
        <v>16</v>
      </c>
      <c r="O11" s="126" t="s">
        <v>16</v>
      </c>
      <c r="P11" s="126" t="s">
        <v>16</v>
      </c>
    </row>
    <row r="12" spans="1:16" s="30" customFormat="1" ht="14.1" customHeight="1" x14ac:dyDescent="0.25">
      <c r="A12" s="7"/>
      <c r="B12" s="128" t="s">
        <v>24</v>
      </c>
      <c r="C12" s="128" t="s">
        <v>24</v>
      </c>
      <c r="D12" s="128" t="s">
        <v>24</v>
      </c>
      <c r="E12" s="404"/>
      <c r="F12" s="128" t="s">
        <v>24</v>
      </c>
      <c r="G12" s="128" t="s">
        <v>24</v>
      </c>
      <c r="H12" s="129" t="s">
        <v>25</v>
      </c>
      <c r="I12" s="7"/>
      <c r="J12" s="128" t="s">
        <v>24</v>
      </c>
      <c r="K12" s="128" t="s">
        <v>24</v>
      </c>
      <c r="L12" s="128" t="s">
        <v>24</v>
      </c>
      <c r="M12" s="404"/>
      <c r="N12" s="128" t="s">
        <v>24</v>
      </c>
      <c r="O12" s="128" t="s">
        <v>24</v>
      </c>
      <c r="P12" s="129" t="s">
        <v>21</v>
      </c>
    </row>
    <row r="13" spans="1:16" s="31" customFormat="1" ht="14.1" customHeight="1" x14ac:dyDescent="0.25">
      <c r="A13" s="9"/>
      <c r="B13" s="51"/>
      <c r="C13" s="127" t="s">
        <v>23</v>
      </c>
      <c r="D13" s="51"/>
      <c r="E13" s="405"/>
      <c r="F13" s="127" t="s">
        <v>23</v>
      </c>
      <c r="G13" s="51"/>
      <c r="H13" s="127" t="s">
        <v>23</v>
      </c>
      <c r="I13" s="9"/>
      <c r="J13" s="51"/>
      <c r="K13" s="127" t="s">
        <v>15</v>
      </c>
      <c r="L13" s="51"/>
      <c r="M13" s="405"/>
      <c r="N13" s="127" t="s">
        <v>15</v>
      </c>
      <c r="O13" s="51"/>
      <c r="P13" s="127" t="s">
        <v>15</v>
      </c>
    </row>
    <row r="14" spans="1:16" s="30" customFormat="1" ht="24" customHeight="1" x14ac:dyDescent="0.25">
      <c r="A14" s="7"/>
      <c r="B14" s="38">
        <f t="array" ref="B14:H14">DaysAndWeeks+DATE(CalendarYear,10,1)-WEEKDAY(DATE(CalendarYear,10,1),(週の始まり="月曜日")+1)+15</f>
        <v>45214</v>
      </c>
      <c r="C14" s="38">
        <v>45215</v>
      </c>
      <c r="D14" s="38">
        <v>45216</v>
      </c>
      <c r="E14" s="49">
        <v>45217</v>
      </c>
      <c r="F14" s="38">
        <v>45218</v>
      </c>
      <c r="G14" s="38">
        <v>45219</v>
      </c>
      <c r="H14" s="38">
        <v>45220</v>
      </c>
      <c r="I14" s="7"/>
      <c r="J14" s="38">
        <f t="array" ref="J14:P14">DaysAndWeeks+DATE(CalendarYear,10,1)-WEEKDAY(DATE(CalendarYear,10,1),(週の始まり="月曜日")+1)+15</f>
        <v>45214</v>
      </c>
      <c r="K14" s="38">
        <v>45215</v>
      </c>
      <c r="L14" s="38">
        <v>45216</v>
      </c>
      <c r="M14" s="49">
        <v>45217</v>
      </c>
      <c r="N14" s="38">
        <v>45218</v>
      </c>
      <c r="O14" s="38">
        <v>45219</v>
      </c>
      <c r="P14" s="38">
        <v>45220</v>
      </c>
    </row>
    <row r="15" spans="1:16" s="30" customFormat="1" ht="14.1" customHeight="1" x14ac:dyDescent="0.25">
      <c r="A15" s="7"/>
      <c r="B15" s="120"/>
      <c r="C15" s="120"/>
      <c r="D15" s="120"/>
      <c r="E15" s="404" t="s">
        <v>5</v>
      </c>
      <c r="F15" s="120"/>
      <c r="G15" s="120"/>
      <c r="H15" s="120"/>
      <c r="I15" s="7"/>
      <c r="J15" s="120"/>
      <c r="K15" s="120"/>
      <c r="L15" s="120"/>
      <c r="M15" s="404" t="s">
        <v>5</v>
      </c>
      <c r="N15" s="120"/>
      <c r="O15" s="120"/>
      <c r="P15" s="120"/>
    </row>
    <row r="16" spans="1:16" s="30" customFormat="1" ht="14.1" customHeight="1" x14ac:dyDescent="0.25">
      <c r="A16" s="7"/>
      <c r="B16" s="126" t="s">
        <v>22</v>
      </c>
      <c r="C16" s="126" t="s">
        <v>22</v>
      </c>
      <c r="D16" s="126" t="s">
        <v>22</v>
      </c>
      <c r="E16" s="404"/>
      <c r="F16" s="126" t="s">
        <v>22</v>
      </c>
      <c r="G16" s="126" t="s">
        <v>22</v>
      </c>
      <c r="H16" s="126" t="s">
        <v>22</v>
      </c>
      <c r="I16" s="7"/>
      <c r="J16" s="126" t="s">
        <v>16</v>
      </c>
      <c r="K16" s="126" t="s">
        <v>16</v>
      </c>
      <c r="L16" s="126" t="s">
        <v>16</v>
      </c>
      <c r="M16" s="404"/>
      <c r="N16" s="126" t="s">
        <v>16</v>
      </c>
      <c r="O16" s="126" t="s">
        <v>16</v>
      </c>
      <c r="P16" s="126" t="s">
        <v>16</v>
      </c>
    </row>
    <row r="17" spans="1:16" s="30" customFormat="1" ht="14.1" customHeight="1" x14ac:dyDescent="0.25">
      <c r="A17" s="7"/>
      <c r="B17" s="129" t="s">
        <v>25</v>
      </c>
      <c r="C17" s="129" t="s">
        <v>25</v>
      </c>
      <c r="D17" s="128" t="s">
        <v>24</v>
      </c>
      <c r="E17" s="404"/>
      <c r="F17" s="132" t="s">
        <v>26</v>
      </c>
      <c r="G17" s="132" t="s">
        <v>26</v>
      </c>
      <c r="H17" s="132" t="s">
        <v>26</v>
      </c>
      <c r="I17" s="7"/>
      <c r="J17" s="129" t="s">
        <v>21</v>
      </c>
      <c r="K17" s="129" t="s">
        <v>21</v>
      </c>
      <c r="L17" s="128" t="s">
        <v>24</v>
      </c>
      <c r="M17" s="404"/>
      <c r="N17" s="132" t="s">
        <v>26</v>
      </c>
      <c r="O17" s="132" t="s">
        <v>26</v>
      </c>
      <c r="P17" s="132" t="s">
        <v>26</v>
      </c>
    </row>
    <row r="18" spans="1:16" s="31" customFormat="1" ht="14.1" customHeight="1" x14ac:dyDescent="0.25">
      <c r="A18" s="9"/>
      <c r="B18" s="51"/>
      <c r="C18" s="127" t="s">
        <v>23</v>
      </c>
      <c r="D18" s="51"/>
      <c r="E18" s="405"/>
      <c r="F18" s="131" t="s">
        <v>23</v>
      </c>
      <c r="G18" s="46"/>
      <c r="H18" s="131" t="s">
        <v>23</v>
      </c>
      <c r="I18" s="9"/>
      <c r="J18" s="51"/>
      <c r="K18" s="127" t="s">
        <v>15</v>
      </c>
      <c r="L18" s="51"/>
      <c r="M18" s="405"/>
      <c r="N18" s="131" t="s">
        <v>15</v>
      </c>
      <c r="O18" s="46"/>
      <c r="P18" s="131" t="s">
        <v>15</v>
      </c>
    </row>
    <row r="19" spans="1:16" s="30" customFormat="1" ht="24" customHeight="1" x14ac:dyDescent="0.25">
      <c r="A19" s="7"/>
      <c r="B19" s="37">
        <f t="array" ref="B19:H19">DaysAndWeeks+DATE(CalendarYear,10,1)-WEEKDAY(DATE(CalendarYear,10,1),(週の始まり="月曜日")+1)+22</f>
        <v>45221</v>
      </c>
      <c r="C19" s="37">
        <v>45222</v>
      </c>
      <c r="D19" s="37">
        <v>45223</v>
      </c>
      <c r="E19" s="48">
        <v>45224</v>
      </c>
      <c r="F19" s="37">
        <v>45225</v>
      </c>
      <c r="G19" s="50">
        <v>45226</v>
      </c>
      <c r="H19" s="37">
        <v>45227</v>
      </c>
      <c r="I19" s="7"/>
      <c r="J19" s="37">
        <f t="array" ref="J19:P19">DaysAndWeeks+DATE(CalendarYear,10,1)-WEEKDAY(DATE(CalendarYear,10,1),(週の始まり="月曜日")+1)+22</f>
        <v>45221</v>
      </c>
      <c r="K19" s="37">
        <v>45222</v>
      </c>
      <c r="L19" s="37">
        <v>45223</v>
      </c>
      <c r="M19" s="48">
        <v>45224</v>
      </c>
      <c r="N19" s="37">
        <v>45225</v>
      </c>
      <c r="O19" s="50">
        <v>45226</v>
      </c>
      <c r="P19" s="37">
        <v>45227</v>
      </c>
    </row>
    <row r="20" spans="1:16" s="30" customFormat="1" ht="14.1" customHeight="1" x14ac:dyDescent="0.25">
      <c r="A20" s="7"/>
      <c r="B20" s="119"/>
      <c r="C20" s="119"/>
      <c r="D20" s="119"/>
      <c r="E20" s="404" t="s">
        <v>5</v>
      </c>
      <c r="F20" s="119"/>
      <c r="G20" s="124"/>
      <c r="H20" s="119"/>
      <c r="I20" s="7"/>
      <c r="J20" s="119"/>
      <c r="K20" s="119"/>
      <c r="L20" s="119"/>
      <c r="M20" s="404" t="s">
        <v>5</v>
      </c>
      <c r="N20" s="119"/>
      <c r="O20" s="124"/>
      <c r="P20" s="119"/>
    </row>
    <row r="21" spans="1:16" s="30" customFormat="1" ht="14.1" customHeight="1" x14ac:dyDescent="0.25">
      <c r="A21" s="7"/>
      <c r="B21" s="126" t="s">
        <v>22</v>
      </c>
      <c r="C21" s="126" t="s">
        <v>22</v>
      </c>
      <c r="D21" s="126" t="s">
        <v>22</v>
      </c>
      <c r="E21" s="404"/>
      <c r="F21" s="126" t="s">
        <v>22</v>
      </c>
      <c r="G21" s="126" t="s">
        <v>22</v>
      </c>
      <c r="H21" s="126" t="s">
        <v>22</v>
      </c>
      <c r="I21" s="7"/>
      <c r="J21" s="126" t="s">
        <v>16</v>
      </c>
      <c r="K21" s="126" t="s">
        <v>16</v>
      </c>
      <c r="L21" s="126" t="s">
        <v>16</v>
      </c>
      <c r="M21" s="404"/>
      <c r="N21" s="126" t="s">
        <v>16</v>
      </c>
      <c r="O21" s="126" t="s">
        <v>16</v>
      </c>
      <c r="P21" s="126" t="s">
        <v>16</v>
      </c>
    </row>
    <row r="22" spans="1:16" s="30" customFormat="1" ht="14.1" customHeight="1" x14ac:dyDescent="0.25">
      <c r="A22" s="7"/>
      <c r="B22" s="132" t="s">
        <v>26</v>
      </c>
      <c r="C22" s="132" t="s">
        <v>26</v>
      </c>
      <c r="D22" s="132" t="s">
        <v>26</v>
      </c>
      <c r="E22" s="404"/>
      <c r="F22" s="133" t="s">
        <v>27</v>
      </c>
      <c r="G22" s="133" t="s">
        <v>27</v>
      </c>
      <c r="H22" s="133" t="s">
        <v>27</v>
      </c>
      <c r="I22" s="7"/>
      <c r="J22" s="132" t="s">
        <v>26</v>
      </c>
      <c r="K22" s="132" t="s">
        <v>26</v>
      </c>
      <c r="L22" s="132" t="s">
        <v>26</v>
      </c>
      <c r="M22" s="404"/>
      <c r="N22" s="133" t="s">
        <v>27</v>
      </c>
      <c r="O22" s="133" t="s">
        <v>27</v>
      </c>
      <c r="P22" s="133" t="s">
        <v>27</v>
      </c>
    </row>
    <row r="23" spans="1:16" s="31" customFormat="1" ht="14.1" customHeight="1" x14ac:dyDescent="0.25">
      <c r="A23" s="9"/>
      <c r="B23" s="46"/>
      <c r="C23" s="131" t="s">
        <v>23</v>
      </c>
      <c r="D23" s="51"/>
      <c r="E23" s="405"/>
      <c r="F23" s="131" t="s">
        <v>23</v>
      </c>
      <c r="G23" s="125"/>
      <c r="H23" s="131" t="s">
        <v>23</v>
      </c>
      <c r="I23" s="9"/>
      <c r="J23" s="46"/>
      <c r="K23" s="131" t="s">
        <v>15</v>
      </c>
      <c r="L23" s="51"/>
      <c r="M23" s="405"/>
      <c r="N23" s="131" t="s">
        <v>15</v>
      </c>
      <c r="O23" s="125"/>
      <c r="P23" s="131" t="s">
        <v>15</v>
      </c>
    </row>
    <row r="24" spans="1:16" s="30" customFormat="1" ht="24" customHeight="1" x14ac:dyDescent="0.25">
      <c r="A24" s="7"/>
      <c r="B24" s="38">
        <f t="array" ref="B24:H24">DaysAndWeeks+DATE(CalendarYear,10,1)-WEEKDAY(DATE(CalendarYear,10,1),(週の始まり="月曜日")+1)+29</f>
        <v>45228</v>
      </c>
      <c r="C24" s="38">
        <v>45229</v>
      </c>
      <c r="D24" s="38">
        <v>45230</v>
      </c>
      <c r="E24" s="49">
        <v>45231</v>
      </c>
      <c r="F24" s="38">
        <v>45232</v>
      </c>
      <c r="G24" s="38">
        <v>45233</v>
      </c>
      <c r="H24" s="38">
        <v>45234</v>
      </c>
      <c r="I24" s="7"/>
      <c r="J24" s="38">
        <f t="array" ref="J24:P24">DaysAndWeeks+DATE(CalendarYear,10,1)-WEEKDAY(DATE(CalendarYear,10,1),(週の始まり="月曜日")+1)+29</f>
        <v>45228</v>
      </c>
      <c r="K24" s="38">
        <v>45229</v>
      </c>
      <c r="L24" s="38">
        <v>45230</v>
      </c>
      <c r="M24" s="49">
        <v>45231</v>
      </c>
      <c r="N24" s="38">
        <v>45232</v>
      </c>
      <c r="O24" s="38">
        <v>45233</v>
      </c>
      <c r="P24" s="38">
        <v>45234</v>
      </c>
    </row>
    <row r="25" spans="1:16" s="30" customFormat="1" ht="14.1" customHeight="1" x14ac:dyDescent="0.25">
      <c r="A25" s="7"/>
      <c r="B25" s="120"/>
      <c r="C25" s="120"/>
      <c r="D25" s="120"/>
      <c r="E25" s="404" t="s">
        <v>5</v>
      </c>
      <c r="F25" s="120"/>
      <c r="G25" s="120"/>
      <c r="H25" s="120"/>
      <c r="I25" s="7"/>
      <c r="J25" s="120"/>
      <c r="K25" s="120"/>
      <c r="L25" s="120"/>
      <c r="M25" s="404" t="s">
        <v>5</v>
      </c>
      <c r="N25" s="120"/>
      <c r="O25" s="120"/>
      <c r="P25" s="120"/>
    </row>
    <row r="26" spans="1:16" s="30" customFormat="1" ht="14.1" customHeight="1" x14ac:dyDescent="0.25">
      <c r="A26" s="7"/>
      <c r="B26" s="126" t="s">
        <v>22</v>
      </c>
      <c r="C26" s="126" t="s">
        <v>22</v>
      </c>
      <c r="D26" s="126" t="s">
        <v>22</v>
      </c>
      <c r="E26" s="404"/>
      <c r="F26" s="126" t="s">
        <v>22</v>
      </c>
      <c r="G26" s="126" t="s">
        <v>22</v>
      </c>
      <c r="H26" s="126" t="s">
        <v>22</v>
      </c>
      <c r="I26" s="7"/>
      <c r="J26" s="126" t="s">
        <v>16</v>
      </c>
      <c r="K26" s="126" t="s">
        <v>16</v>
      </c>
      <c r="L26" s="126" t="s">
        <v>16</v>
      </c>
      <c r="M26" s="404"/>
      <c r="N26" s="126" t="s">
        <v>16</v>
      </c>
      <c r="O26" s="126" t="s">
        <v>16</v>
      </c>
      <c r="P26" s="126" t="s">
        <v>16</v>
      </c>
    </row>
    <row r="27" spans="1:16" s="30" customFormat="1" ht="14.1" customHeight="1" x14ac:dyDescent="0.25">
      <c r="A27" s="7"/>
      <c r="B27" s="133" t="s">
        <v>27</v>
      </c>
      <c r="C27" s="133" t="s">
        <v>27</v>
      </c>
      <c r="D27" s="133" t="s">
        <v>27</v>
      </c>
      <c r="E27" s="404"/>
      <c r="F27" s="133" t="s">
        <v>27</v>
      </c>
      <c r="G27" s="133" t="s">
        <v>27</v>
      </c>
      <c r="H27" s="133" t="s">
        <v>27</v>
      </c>
      <c r="I27" s="7"/>
      <c r="J27" s="133" t="s">
        <v>27</v>
      </c>
      <c r="K27" s="133" t="s">
        <v>27</v>
      </c>
      <c r="L27" s="133" t="s">
        <v>27</v>
      </c>
      <c r="M27" s="404"/>
      <c r="N27" s="133" t="s">
        <v>27</v>
      </c>
      <c r="O27" s="133" t="s">
        <v>27</v>
      </c>
      <c r="P27" s="133" t="s">
        <v>27</v>
      </c>
    </row>
    <row r="28" spans="1:16" s="31" customFormat="1" ht="14.1" customHeight="1" x14ac:dyDescent="0.25">
      <c r="A28" s="9"/>
      <c r="B28" s="46"/>
      <c r="C28" s="131" t="s">
        <v>23</v>
      </c>
      <c r="D28" s="51"/>
      <c r="E28" s="405"/>
      <c r="F28" s="131" t="s">
        <v>23</v>
      </c>
      <c r="G28" s="51"/>
      <c r="H28" s="131" t="s">
        <v>23</v>
      </c>
      <c r="I28" s="9"/>
      <c r="J28" s="46"/>
      <c r="K28" s="131" t="s">
        <v>15</v>
      </c>
      <c r="L28" s="51"/>
      <c r="M28" s="405"/>
      <c r="N28" s="131" t="s">
        <v>15</v>
      </c>
      <c r="O28" s="51"/>
      <c r="P28" s="131" t="s">
        <v>15</v>
      </c>
    </row>
    <row r="29" spans="1:16" s="30" customFormat="1" ht="24" customHeight="1" x14ac:dyDescent="0.25">
      <c r="A29" s="7"/>
      <c r="B29" s="37">
        <f t="array" ref="B29:C29">DaysAndWeeks+DATE(CalendarYear,10,1)-WEEKDAY(DATE(CalendarYear,10,1),(週の始まり="月曜日")+1)+36</f>
        <v>45235</v>
      </c>
      <c r="C29" s="37">
        <v>45236</v>
      </c>
      <c r="D29" s="386" t="s">
        <v>13</v>
      </c>
      <c r="E29" s="387"/>
      <c r="F29" s="387"/>
      <c r="G29" s="387"/>
      <c r="H29" s="388"/>
      <c r="I29" s="7"/>
      <c r="J29" s="37">
        <f t="array" ref="J29:K29">DaysAndWeeks+DATE(CalendarYear,10,1)-WEEKDAY(DATE(CalendarYear,10,1),(週の始まり="月曜日")+1)+36</f>
        <v>45235</v>
      </c>
      <c r="K29" s="37">
        <v>45236</v>
      </c>
      <c r="L29" s="386" t="s">
        <v>13</v>
      </c>
      <c r="M29" s="387"/>
      <c r="N29" s="387"/>
      <c r="O29" s="387"/>
      <c r="P29" s="388"/>
    </row>
    <row r="30" spans="1:16" s="30" customFormat="1" ht="14.1" customHeight="1" x14ac:dyDescent="0.25">
      <c r="A30" s="7"/>
      <c r="B30" s="134" t="s">
        <v>28</v>
      </c>
      <c r="C30" s="119"/>
      <c r="D30" s="389"/>
      <c r="E30" s="334"/>
      <c r="F30" s="334"/>
      <c r="G30" s="334"/>
      <c r="H30" s="390"/>
      <c r="I30" s="7"/>
      <c r="J30" s="134" t="s">
        <v>28</v>
      </c>
      <c r="K30" s="119"/>
      <c r="L30" s="389"/>
      <c r="M30" s="334"/>
      <c r="N30" s="334"/>
      <c r="O30" s="334"/>
      <c r="P30" s="390"/>
    </row>
    <row r="31" spans="1:16" s="30" customFormat="1" ht="14.1" customHeight="1" x14ac:dyDescent="0.25">
      <c r="A31" s="7"/>
      <c r="B31" s="126" t="s">
        <v>22</v>
      </c>
      <c r="C31" s="126" t="s">
        <v>22</v>
      </c>
      <c r="D31" s="389"/>
      <c r="E31" s="334"/>
      <c r="F31" s="334"/>
      <c r="G31" s="334"/>
      <c r="H31" s="390"/>
      <c r="I31" s="7"/>
      <c r="J31" s="126" t="s">
        <v>16</v>
      </c>
      <c r="K31" s="126" t="s">
        <v>16</v>
      </c>
      <c r="L31" s="389"/>
      <c r="M31" s="334"/>
      <c r="N31" s="334"/>
      <c r="O31" s="334"/>
      <c r="P31" s="390"/>
    </row>
    <row r="32" spans="1:16" s="30" customFormat="1" ht="14.1" customHeight="1" x14ac:dyDescent="0.25">
      <c r="A32" s="7"/>
      <c r="B32" s="133" t="s">
        <v>27</v>
      </c>
      <c r="C32" s="133" t="s">
        <v>27</v>
      </c>
      <c r="D32" s="389"/>
      <c r="E32" s="334"/>
      <c r="F32" s="334"/>
      <c r="G32" s="334"/>
      <c r="H32" s="390"/>
      <c r="I32" s="7"/>
      <c r="J32" s="133" t="s">
        <v>27</v>
      </c>
      <c r="K32" s="133" t="s">
        <v>27</v>
      </c>
      <c r="L32" s="389"/>
      <c r="M32" s="334"/>
      <c r="N32" s="334"/>
      <c r="O32" s="334"/>
      <c r="P32" s="390"/>
    </row>
    <row r="33" spans="1:16" s="31" customFormat="1" ht="14.1" customHeight="1" x14ac:dyDescent="0.25">
      <c r="A33" s="9"/>
      <c r="B33" s="52"/>
      <c r="C33" s="131" t="s">
        <v>23</v>
      </c>
      <c r="D33" s="391"/>
      <c r="E33" s="392"/>
      <c r="F33" s="392"/>
      <c r="G33" s="392"/>
      <c r="H33" s="393"/>
      <c r="I33" s="9"/>
      <c r="J33" s="52"/>
      <c r="K33" s="131" t="s">
        <v>15</v>
      </c>
      <c r="L33" s="391"/>
      <c r="M33" s="392"/>
      <c r="N33" s="392"/>
      <c r="O33" s="392"/>
      <c r="P33" s="393"/>
    </row>
    <row r="35" spans="1:16" ht="9" customHeight="1" x14ac:dyDescent="0.25">
      <c r="A35" s="1"/>
      <c r="B35" s="1"/>
      <c r="C35" s="1"/>
      <c r="D35" s="1"/>
      <c r="E35" s="344" t="s">
        <v>29</v>
      </c>
      <c r="F35" s="344"/>
      <c r="G35" s="344"/>
      <c r="H35" s="1"/>
      <c r="I35" s="1" t="s">
        <v>0</v>
      </c>
      <c r="J35" s="1"/>
      <c r="K35" s="1"/>
      <c r="L35" s="1"/>
      <c r="M35" s="344" t="s">
        <v>29</v>
      </c>
      <c r="N35" s="344"/>
      <c r="O35" s="344"/>
      <c r="P35" s="1"/>
    </row>
    <row r="36" spans="1:16" ht="96" customHeight="1" x14ac:dyDescent="0.25">
      <c r="A36" s="1"/>
      <c r="B36" s="403" t="str">
        <f>CalendarYear&amp;"年"&amp;"10月"</f>
        <v>2023年10月</v>
      </c>
      <c r="C36" s="403"/>
      <c r="D36" s="403"/>
      <c r="E36" s="344"/>
      <c r="F36" s="344"/>
      <c r="G36" s="344"/>
      <c r="H36" s="2"/>
      <c r="I36" s="1"/>
      <c r="J36" s="403" t="str">
        <f>CalendarYear&amp;"年"&amp;"10月"</f>
        <v>2023年10月</v>
      </c>
      <c r="K36" s="403"/>
      <c r="L36" s="403"/>
      <c r="M36" s="344"/>
      <c r="N36" s="344"/>
      <c r="O36" s="344"/>
      <c r="P36" s="2"/>
    </row>
    <row r="37" spans="1:16" s="29" customFormat="1" ht="24" customHeight="1" x14ac:dyDescent="0.25">
      <c r="A37" s="3"/>
      <c r="B37" s="23" t="str">
        <f>週の始まり</f>
        <v>日曜日</v>
      </c>
      <c r="C37" s="24" t="str">
        <f t="shared" ref="C37:H37" si="2">TEXT(C38,"aaaa")</f>
        <v>月曜日</v>
      </c>
      <c r="D37" s="24" t="str">
        <f t="shared" si="2"/>
        <v>火曜日</v>
      </c>
      <c r="E37" s="24" t="str">
        <f t="shared" si="2"/>
        <v>水曜日</v>
      </c>
      <c r="F37" s="24" t="str">
        <f t="shared" si="2"/>
        <v>木曜日</v>
      </c>
      <c r="G37" s="24" t="str">
        <f t="shared" si="2"/>
        <v>金曜日</v>
      </c>
      <c r="H37" s="25" t="str">
        <f t="shared" si="2"/>
        <v>土曜日</v>
      </c>
      <c r="I37" s="3"/>
      <c r="J37" s="23" t="str">
        <f>週の始まり</f>
        <v>日曜日</v>
      </c>
      <c r="K37" s="24" t="str">
        <f t="shared" ref="K37:P37" si="3">TEXT(K38,"aaaa")</f>
        <v>月曜日</v>
      </c>
      <c r="L37" s="24" t="str">
        <f t="shared" si="3"/>
        <v>火曜日</v>
      </c>
      <c r="M37" s="24" t="str">
        <f t="shared" si="3"/>
        <v>水曜日</v>
      </c>
      <c r="N37" s="24" t="str">
        <f t="shared" si="3"/>
        <v>木曜日</v>
      </c>
      <c r="O37" s="24" t="str">
        <f t="shared" si="3"/>
        <v>金曜日</v>
      </c>
      <c r="P37" s="25" t="str">
        <f t="shared" si="3"/>
        <v>土曜日</v>
      </c>
    </row>
    <row r="38" spans="1:16" s="30" customFormat="1" ht="24" customHeight="1" x14ac:dyDescent="0.25">
      <c r="A38" s="7"/>
      <c r="B38" s="36">
        <f t="array" ref="B38:H38">DaysAndWeeks+DATE(CalendarYear,10,1)-WEEKDAY(DATE(CalendarYear,10,1),(週の始まり="月曜日")+1)+1</f>
        <v>45200</v>
      </c>
      <c r="C38" s="36">
        <v>45201</v>
      </c>
      <c r="D38" s="36">
        <v>45202</v>
      </c>
      <c r="E38" s="47">
        <v>45203</v>
      </c>
      <c r="F38" s="36">
        <v>45204</v>
      </c>
      <c r="G38" s="36">
        <v>45205</v>
      </c>
      <c r="H38" s="36">
        <v>45206</v>
      </c>
      <c r="I38" s="7"/>
      <c r="J38" s="36">
        <f t="array" ref="J38:P38">DaysAndWeeks+DATE(CalendarYear,10,1)-WEEKDAY(DATE(CalendarYear,10,1),(週の始まり="月曜日")+1)+1</f>
        <v>45200</v>
      </c>
      <c r="K38" s="36">
        <v>45201</v>
      </c>
      <c r="L38" s="36">
        <v>45202</v>
      </c>
      <c r="M38" s="47">
        <v>45203</v>
      </c>
      <c r="N38" s="36">
        <v>45204</v>
      </c>
      <c r="O38" s="36">
        <v>45205</v>
      </c>
      <c r="P38" s="36">
        <v>45206</v>
      </c>
    </row>
    <row r="39" spans="1:16" s="30" customFormat="1" ht="14.1" customHeight="1" x14ac:dyDescent="0.25">
      <c r="A39" s="7"/>
      <c r="B39" s="118"/>
      <c r="C39" s="118"/>
      <c r="D39" s="118"/>
      <c r="E39" s="404" t="s">
        <v>5</v>
      </c>
      <c r="F39" s="118"/>
      <c r="G39" s="118"/>
      <c r="H39" s="118"/>
      <c r="I39" s="7"/>
      <c r="J39" s="118"/>
      <c r="K39" s="118"/>
      <c r="L39" s="118"/>
      <c r="M39" s="404" t="s">
        <v>5</v>
      </c>
      <c r="N39" s="118"/>
      <c r="O39" s="118"/>
      <c r="P39" s="118"/>
    </row>
    <row r="40" spans="1:16" s="30" customFormat="1" ht="14.1" customHeight="1" x14ac:dyDescent="0.25">
      <c r="A40" s="7"/>
      <c r="B40" s="118"/>
      <c r="C40" s="118"/>
      <c r="D40" s="118"/>
      <c r="E40" s="404"/>
      <c r="F40" s="118"/>
      <c r="G40" s="130"/>
      <c r="H40" s="126" t="s">
        <v>16</v>
      </c>
      <c r="I40" s="7"/>
      <c r="J40" s="118"/>
      <c r="K40" s="118"/>
      <c r="L40" s="118"/>
      <c r="M40" s="404"/>
      <c r="N40" s="118"/>
      <c r="O40" s="130"/>
      <c r="P40" s="126" t="s">
        <v>16</v>
      </c>
    </row>
    <row r="41" spans="1:16" s="30" customFormat="1" ht="14.1" customHeight="1" x14ac:dyDescent="0.25">
      <c r="A41" s="7"/>
      <c r="B41" s="118"/>
      <c r="C41" s="118"/>
      <c r="D41" s="118"/>
      <c r="E41" s="404"/>
      <c r="F41" s="118"/>
      <c r="G41" s="130"/>
      <c r="H41" s="128" t="s">
        <v>24</v>
      </c>
      <c r="I41" s="7"/>
      <c r="J41" s="118"/>
      <c r="K41" s="118"/>
      <c r="L41" s="118"/>
      <c r="M41" s="404"/>
      <c r="N41" s="118"/>
      <c r="O41" s="130"/>
      <c r="P41" s="128" t="s">
        <v>24</v>
      </c>
    </row>
    <row r="42" spans="1:16" s="31" customFormat="1" ht="14.1" customHeight="1" x14ac:dyDescent="0.25">
      <c r="A42" s="9"/>
      <c r="B42" s="26"/>
      <c r="C42" s="26"/>
      <c r="D42" s="26"/>
      <c r="E42" s="405"/>
      <c r="F42" s="26"/>
      <c r="G42" s="51"/>
      <c r="H42" s="127" t="s">
        <v>15</v>
      </c>
      <c r="I42" s="9"/>
      <c r="J42" s="26"/>
      <c r="K42" s="26"/>
      <c r="L42" s="26"/>
      <c r="M42" s="405"/>
      <c r="N42" s="26"/>
      <c r="O42" s="51"/>
      <c r="P42" s="127" t="s">
        <v>15</v>
      </c>
    </row>
    <row r="43" spans="1:16" s="30" customFormat="1" ht="24" customHeight="1" x14ac:dyDescent="0.25">
      <c r="A43" s="7"/>
      <c r="B43" s="37">
        <f t="array" ref="B43:H43">DaysAndWeeks+DATE(CalendarYear,10,1)-WEEKDAY(DATE(CalendarYear,10,1),(週の始まり="月曜日")+1)+8</f>
        <v>45207</v>
      </c>
      <c r="C43" s="37">
        <v>45208</v>
      </c>
      <c r="D43" s="37">
        <v>45209</v>
      </c>
      <c r="E43" s="48">
        <v>45210</v>
      </c>
      <c r="F43" s="37">
        <v>45211</v>
      </c>
      <c r="G43" s="37">
        <v>45212</v>
      </c>
      <c r="H43" s="37">
        <v>45213</v>
      </c>
      <c r="I43" s="7"/>
      <c r="J43" s="37">
        <f t="array" ref="J43:P43">DaysAndWeeks+DATE(CalendarYear,10,1)-WEEKDAY(DATE(CalendarYear,10,1),(週の始まり="月曜日")+1)+8</f>
        <v>45207</v>
      </c>
      <c r="K43" s="37">
        <v>45208</v>
      </c>
      <c r="L43" s="37">
        <v>45209</v>
      </c>
      <c r="M43" s="48">
        <v>45210</v>
      </c>
      <c r="N43" s="37">
        <v>45211</v>
      </c>
      <c r="O43" s="37">
        <v>45212</v>
      </c>
      <c r="P43" s="37">
        <v>45213</v>
      </c>
    </row>
    <row r="44" spans="1:16" s="30" customFormat="1" ht="14.1" customHeight="1" x14ac:dyDescent="0.25">
      <c r="A44" s="7"/>
      <c r="B44" s="119"/>
      <c r="C44" s="119"/>
      <c r="D44" s="119"/>
      <c r="E44" s="404" t="s">
        <v>5</v>
      </c>
      <c r="F44" s="119"/>
      <c r="G44" s="119"/>
      <c r="H44" s="119"/>
      <c r="I44" s="7"/>
      <c r="J44" s="119"/>
      <c r="K44" s="119"/>
      <c r="L44" s="119"/>
      <c r="M44" s="404" t="s">
        <v>5</v>
      </c>
      <c r="N44" s="119"/>
      <c r="O44" s="119"/>
      <c r="P44" s="119"/>
    </row>
    <row r="45" spans="1:16" s="30" customFormat="1" ht="14.1" customHeight="1" x14ac:dyDescent="0.25">
      <c r="A45" s="7"/>
      <c r="B45" s="126" t="s">
        <v>16</v>
      </c>
      <c r="C45" s="126" t="s">
        <v>16</v>
      </c>
      <c r="D45" s="126" t="s">
        <v>16</v>
      </c>
      <c r="E45" s="404"/>
      <c r="F45" s="126" t="s">
        <v>16</v>
      </c>
      <c r="G45" s="126" t="s">
        <v>16</v>
      </c>
      <c r="H45" s="126" t="s">
        <v>16</v>
      </c>
      <c r="I45" s="7"/>
      <c r="J45" s="126" t="s">
        <v>16</v>
      </c>
      <c r="K45" s="126" t="s">
        <v>16</v>
      </c>
      <c r="L45" s="126" t="s">
        <v>16</v>
      </c>
      <c r="M45" s="404"/>
      <c r="N45" s="126" t="s">
        <v>16</v>
      </c>
      <c r="O45" s="126" t="s">
        <v>16</v>
      </c>
      <c r="P45" s="126" t="s">
        <v>16</v>
      </c>
    </row>
    <row r="46" spans="1:16" s="30" customFormat="1" ht="14.1" customHeight="1" x14ac:dyDescent="0.25">
      <c r="A46" s="7"/>
      <c r="B46" s="128" t="s">
        <v>24</v>
      </c>
      <c r="C46" s="128" t="s">
        <v>24</v>
      </c>
      <c r="D46" s="128" t="s">
        <v>24</v>
      </c>
      <c r="E46" s="404"/>
      <c r="F46" s="128" t="s">
        <v>24</v>
      </c>
      <c r="G46" s="128" t="s">
        <v>24</v>
      </c>
      <c r="H46" s="129" t="s">
        <v>21</v>
      </c>
      <c r="I46" s="7"/>
      <c r="J46" s="128" t="s">
        <v>24</v>
      </c>
      <c r="K46" s="128" t="s">
        <v>24</v>
      </c>
      <c r="L46" s="128" t="s">
        <v>24</v>
      </c>
      <c r="M46" s="404"/>
      <c r="N46" s="128" t="s">
        <v>24</v>
      </c>
      <c r="O46" s="128" t="s">
        <v>24</v>
      </c>
      <c r="P46" s="129" t="s">
        <v>21</v>
      </c>
    </row>
    <row r="47" spans="1:16" s="31" customFormat="1" ht="14.1" customHeight="1" x14ac:dyDescent="0.25">
      <c r="A47" s="9"/>
      <c r="B47" s="51"/>
      <c r="C47" s="127" t="s">
        <v>15</v>
      </c>
      <c r="D47" s="51"/>
      <c r="E47" s="405"/>
      <c r="F47" s="127" t="s">
        <v>15</v>
      </c>
      <c r="G47" s="51"/>
      <c r="H47" s="127" t="s">
        <v>15</v>
      </c>
      <c r="I47" s="9"/>
      <c r="J47" s="51"/>
      <c r="K47" s="127" t="s">
        <v>15</v>
      </c>
      <c r="L47" s="51"/>
      <c r="M47" s="405"/>
      <c r="N47" s="127" t="s">
        <v>15</v>
      </c>
      <c r="O47" s="51"/>
      <c r="P47" s="127" t="s">
        <v>15</v>
      </c>
    </row>
    <row r="48" spans="1:16" s="30" customFormat="1" ht="24" customHeight="1" x14ac:dyDescent="0.25">
      <c r="A48" s="7"/>
      <c r="B48" s="38">
        <f t="array" ref="B48:H48">DaysAndWeeks+DATE(CalendarYear,10,1)-WEEKDAY(DATE(CalendarYear,10,1),(週の始まり="月曜日")+1)+15</f>
        <v>45214</v>
      </c>
      <c r="C48" s="38">
        <v>45215</v>
      </c>
      <c r="D48" s="38">
        <v>45216</v>
      </c>
      <c r="E48" s="49">
        <v>45217</v>
      </c>
      <c r="F48" s="38">
        <v>45218</v>
      </c>
      <c r="G48" s="38">
        <v>45219</v>
      </c>
      <c r="H48" s="38">
        <v>45220</v>
      </c>
      <c r="I48" s="7"/>
      <c r="J48" s="38">
        <f t="array" ref="J48:P48">DaysAndWeeks+DATE(CalendarYear,10,1)-WEEKDAY(DATE(CalendarYear,10,1),(週の始まり="月曜日")+1)+15</f>
        <v>45214</v>
      </c>
      <c r="K48" s="38">
        <v>45215</v>
      </c>
      <c r="L48" s="38">
        <v>45216</v>
      </c>
      <c r="M48" s="49">
        <v>45217</v>
      </c>
      <c r="N48" s="38">
        <v>45218</v>
      </c>
      <c r="O48" s="38">
        <v>45219</v>
      </c>
      <c r="P48" s="38">
        <v>45220</v>
      </c>
    </row>
    <row r="49" spans="1:16" s="30" customFormat="1" ht="14.1" customHeight="1" x14ac:dyDescent="0.25">
      <c r="A49" s="7"/>
      <c r="B49" s="120"/>
      <c r="C49" s="120"/>
      <c r="D49" s="120"/>
      <c r="E49" s="404" t="s">
        <v>5</v>
      </c>
      <c r="F49" s="120"/>
      <c r="G49" s="120"/>
      <c r="H49" s="120"/>
      <c r="I49" s="7"/>
      <c r="J49" s="120"/>
      <c r="K49" s="120"/>
      <c r="L49" s="120"/>
      <c r="M49" s="404" t="s">
        <v>5</v>
      </c>
      <c r="N49" s="120"/>
      <c r="O49" s="120"/>
      <c r="P49" s="120"/>
    </row>
    <row r="50" spans="1:16" s="30" customFormat="1" ht="14.1" customHeight="1" x14ac:dyDescent="0.25">
      <c r="A50" s="7"/>
      <c r="B50" s="126" t="s">
        <v>16</v>
      </c>
      <c r="C50" s="126" t="s">
        <v>16</v>
      </c>
      <c r="D50" s="126" t="s">
        <v>16</v>
      </c>
      <c r="E50" s="404"/>
      <c r="F50" s="126" t="s">
        <v>16</v>
      </c>
      <c r="G50" s="126" t="s">
        <v>16</v>
      </c>
      <c r="H50" s="126" t="s">
        <v>16</v>
      </c>
      <c r="I50" s="7"/>
      <c r="J50" s="126" t="s">
        <v>16</v>
      </c>
      <c r="K50" s="126" t="s">
        <v>16</v>
      </c>
      <c r="L50" s="126" t="s">
        <v>16</v>
      </c>
      <c r="M50" s="404"/>
      <c r="N50" s="126" t="s">
        <v>16</v>
      </c>
      <c r="O50" s="126" t="s">
        <v>16</v>
      </c>
      <c r="P50" s="126" t="s">
        <v>16</v>
      </c>
    </row>
    <row r="51" spans="1:16" s="30" customFormat="1" ht="14.1" customHeight="1" x14ac:dyDescent="0.25">
      <c r="A51" s="7"/>
      <c r="B51" s="129" t="s">
        <v>21</v>
      </c>
      <c r="C51" s="129" t="s">
        <v>21</v>
      </c>
      <c r="D51" s="128" t="s">
        <v>24</v>
      </c>
      <c r="E51" s="404"/>
      <c r="F51" s="132" t="s">
        <v>26</v>
      </c>
      <c r="G51" s="132" t="s">
        <v>26</v>
      </c>
      <c r="H51" s="132" t="s">
        <v>26</v>
      </c>
      <c r="I51" s="7"/>
      <c r="J51" s="129" t="s">
        <v>21</v>
      </c>
      <c r="K51" s="129" t="s">
        <v>21</v>
      </c>
      <c r="L51" s="128" t="s">
        <v>24</v>
      </c>
      <c r="M51" s="404"/>
      <c r="N51" s="132" t="s">
        <v>26</v>
      </c>
      <c r="O51" s="132" t="s">
        <v>26</v>
      </c>
      <c r="P51" s="132" t="s">
        <v>26</v>
      </c>
    </row>
    <row r="52" spans="1:16" s="31" customFormat="1" ht="14.1" customHeight="1" x14ac:dyDescent="0.25">
      <c r="A52" s="9"/>
      <c r="B52" s="51"/>
      <c r="C52" s="127" t="s">
        <v>15</v>
      </c>
      <c r="D52" s="51"/>
      <c r="E52" s="405"/>
      <c r="F52" s="131" t="s">
        <v>15</v>
      </c>
      <c r="G52" s="46"/>
      <c r="H52" s="131" t="s">
        <v>15</v>
      </c>
      <c r="I52" s="9"/>
      <c r="J52" s="51"/>
      <c r="K52" s="127" t="s">
        <v>15</v>
      </c>
      <c r="L52" s="51"/>
      <c r="M52" s="405"/>
      <c r="N52" s="131" t="s">
        <v>15</v>
      </c>
      <c r="O52" s="46"/>
      <c r="P52" s="131" t="s">
        <v>15</v>
      </c>
    </row>
    <row r="53" spans="1:16" s="30" customFormat="1" ht="24" customHeight="1" x14ac:dyDescent="0.25">
      <c r="A53" s="7"/>
      <c r="B53" s="37">
        <f t="array" ref="B53:H53">DaysAndWeeks+DATE(CalendarYear,10,1)-WEEKDAY(DATE(CalendarYear,10,1),(週の始まり="月曜日")+1)+22</f>
        <v>45221</v>
      </c>
      <c r="C53" s="37">
        <v>45222</v>
      </c>
      <c r="D53" s="37">
        <v>45223</v>
      </c>
      <c r="E53" s="48">
        <v>45224</v>
      </c>
      <c r="F53" s="37">
        <v>45225</v>
      </c>
      <c r="G53" s="50">
        <v>45226</v>
      </c>
      <c r="H53" s="37">
        <v>45227</v>
      </c>
      <c r="I53" s="7"/>
      <c r="J53" s="37">
        <f t="array" ref="J53:P53">DaysAndWeeks+DATE(CalendarYear,10,1)-WEEKDAY(DATE(CalendarYear,10,1),(週の始まり="月曜日")+1)+22</f>
        <v>45221</v>
      </c>
      <c r="K53" s="37">
        <v>45222</v>
      </c>
      <c r="L53" s="37">
        <v>45223</v>
      </c>
      <c r="M53" s="48">
        <v>45224</v>
      </c>
      <c r="N53" s="37">
        <v>45225</v>
      </c>
      <c r="O53" s="50">
        <v>45226</v>
      </c>
      <c r="P53" s="37">
        <v>45227</v>
      </c>
    </row>
    <row r="54" spans="1:16" s="30" customFormat="1" ht="14.1" customHeight="1" x14ac:dyDescent="0.25">
      <c r="A54" s="7"/>
      <c r="B54" s="119"/>
      <c r="C54" s="119"/>
      <c r="D54" s="119"/>
      <c r="E54" s="404" t="s">
        <v>5</v>
      </c>
      <c r="F54" s="119"/>
      <c r="G54" s="124"/>
      <c r="H54" s="119"/>
      <c r="I54" s="7"/>
      <c r="J54" s="119"/>
      <c r="K54" s="119"/>
      <c r="L54" s="119"/>
      <c r="M54" s="404" t="s">
        <v>5</v>
      </c>
      <c r="N54" s="119"/>
      <c r="O54" s="124"/>
      <c r="P54" s="119"/>
    </row>
    <row r="55" spans="1:16" s="30" customFormat="1" ht="14.1" customHeight="1" x14ac:dyDescent="0.25">
      <c r="A55" s="7"/>
      <c r="B55" s="126" t="s">
        <v>16</v>
      </c>
      <c r="C55" s="126" t="s">
        <v>16</v>
      </c>
      <c r="D55" s="126" t="s">
        <v>16</v>
      </c>
      <c r="E55" s="404"/>
      <c r="F55" s="126" t="s">
        <v>16</v>
      </c>
      <c r="G55" s="126" t="s">
        <v>16</v>
      </c>
      <c r="H55" s="126" t="s">
        <v>16</v>
      </c>
      <c r="I55" s="7"/>
      <c r="J55" s="126" t="s">
        <v>16</v>
      </c>
      <c r="K55" s="126" t="s">
        <v>16</v>
      </c>
      <c r="L55" s="126" t="s">
        <v>16</v>
      </c>
      <c r="M55" s="404"/>
      <c r="N55" s="126" t="s">
        <v>16</v>
      </c>
      <c r="O55" s="126" t="s">
        <v>16</v>
      </c>
      <c r="P55" s="126" t="s">
        <v>16</v>
      </c>
    </row>
    <row r="56" spans="1:16" s="30" customFormat="1" ht="14.1" customHeight="1" x14ac:dyDescent="0.25">
      <c r="A56" s="7"/>
      <c r="B56" s="132" t="s">
        <v>26</v>
      </c>
      <c r="C56" s="132" t="s">
        <v>26</v>
      </c>
      <c r="D56" s="132" t="s">
        <v>26</v>
      </c>
      <c r="E56" s="404"/>
      <c r="F56" s="133" t="s">
        <v>27</v>
      </c>
      <c r="G56" s="133" t="s">
        <v>27</v>
      </c>
      <c r="H56" s="133" t="s">
        <v>27</v>
      </c>
      <c r="I56" s="7"/>
      <c r="J56" s="132" t="s">
        <v>26</v>
      </c>
      <c r="K56" s="132" t="s">
        <v>26</v>
      </c>
      <c r="L56" s="132" t="s">
        <v>26</v>
      </c>
      <c r="M56" s="404"/>
      <c r="N56" s="133" t="s">
        <v>27</v>
      </c>
      <c r="O56" s="133" t="s">
        <v>27</v>
      </c>
      <c r="P56" s="133" t="s">
        <v>27</v>
      </c>
    </row>
    <row r="57" spans="1:16" s="31" customFormat="1" ht="14.1" customHeight="1" x14ac:dyDescent="0.25">
      <c r="A57" s="9"/>
      <c r="B57" s="46"/>
      <c r="C57" s="131" t="s">
        <v>15</v>
      </c>
      <c r="D57" s="51"/>
      <c r="E57" s="405"/>
      <c r="F57" s="131" t="s">
        <v>15</v>
      </c>
      <c r="G57" s="125"/>
      <c r="H57" s="131" t="s">
        <v>15</v>
      </c>
      <c r="I57" s="9"/>
      <c r="J57" s="46"/>
      <c r="K57" s="131" t="s">
        <v>15</v>
      </c>
      <c r="L57" s="51"/>
      <c r="M57" s="405"/>
      <c r="N57" s="131" t="s">
        <v>15</v>
      </c>
      <c r="O57" s="125"/>
      <c r="P57" s="131" t="s">
        <v>15</v>
      </c>
    </row>
    <row r="58" spans="1:16" s="30" customFormat="1" ht="24" customHeight="1" x14ac:dyDescent="0.25">
      <c r="A58" s="7"/>
      <c r="B58" s="38">
        <f t="array" ref="B58:H58">DaysAndWeeks+DATE(CalendarYear,10,1)-WEEKDAY(DATE(CalendarYear,10,1),(週の始まり="月曜日")+1)+29</f>
        <v>45228</v>
      </c>
      <c r="C58" s="38">
        <v>45229</v>
      </c>
      <c r="D58" s="38">
        <v>45230</v>
      </c>
      <c r="E58" s="49">
        <v>45231</v>
      </c>
      <c r="F58" s="38">
        <v>45232</v>
      </c>
      <c r="G58" s="38">
        <v>45233</v>
      </c>
      <c r="H58" s="38">
        <v>45234</v>
      </c>
      <c r="I58" s="7"/>
      <c r="J58" s="38">
        <f t="array" ref="J58:P58">DaysAndWeeks+DATE(CalendarYear,10,1)-WEEKDAY(DATE(CalendarYear,10,1),(週の始まり="月曜日")+1)+29</f>
        <v>45228</v>
      </c>
      <c r="K58" s="38">
        <v>45229</v>
      </c>
      <c r="L58" s="38">
        <v>45230</v>
      </c>
      <c r="M58" s="49">
        <v>45231</v>
      </c>
      <c r="N58" s="38">
        <v>45232</v>
      </c>
      <c r="O58" s="38">
        <v>45233</v>
      </c>
      <c r="P58" s="38">
        <v>45234</v>
      </c>
    </row>
    <row r="59" spans="1:16" s="30" customFormat="1" ht="14.1" customHeight="1" x14ac:dyDescent="0.25">
      <c r="A59" s="7"/>
      <c r="B59" s="120"/>
      <c r="C59" s="120"/>
      <c r="D59" s="120"/>
      <c r="E59" s="404" t="s">
        <v>5</v>
      </c>
      <c r="F59" s="120"/>
      <c r="G59" s="120"/>
      <c r="H59" s="120"/>
      <c r="I59" s="7"/>
      <c r="J59" s="120"/>
      <c r="K59" s="120"/>
      <c r="L59" s="120"/>
      <c r="M59" s="404" t="s">
        <v>5</v>
      </c>
      <c r="N59" s="120"/>
      <c r="O59" s="120"/>
      <c r="P59" s="120"/>
    </row>
    <row r="60" spans="1:16" s="30" customFormat="1" ht="14.1" customHeight="1" x14ac:dyDescent="0.25">
      <c r="A60" s="7"/>
      <c r="B60" s="126" t="s">
        <v>16</v>
      </c>
      <c r="C60" s="126" t="s">
        <v>16</v>
      </c>
      <c r="D60" s="126" t="s">
        <v>16</v>
      </c>
      <c r="E60" s="404"/>
      <c r="F60" s="126" t="s">
        <v>16</v>
      </c>
      <c r="G60" s="126" t="s">
        <v>16</v>
      </c>
      <c r="H60" s="126" t="s">
        <v>16</v>
      </c>
      <c r="I60" s="7"/>
      <c r="J60" s="126" t="s">
        <v>16</v>
      </c>
      <c r="K60" s="126" t="s">
        <v>16</v>
      </c>
      <c r="L60" s="126" t="s">
        <v>16</v>
      </c>
      <c r="M60" s="404"/>
      <c r="N60" s="126" t="s">
        <v>16</v>
      </c>
      <c r="O60" s="126" t="s">
        <v>16</v>
      </c>
      <c r="P60" s="126" t="s">
        <v>16</v>
      </c>
    </row>
    <row r="61" spans="1:16" s="30" customFormat="1" ht="14.1" customHeight="1" x14ac:dyDescent="0.25">
      <c r="A61" s="7"/>
      <c r="B61" s="133" t="s">
        <v>27</v>
      </c>
      <c r="C61" s="133" t="s">
        <v>27</v>
      </c>
      <c r="D61" s="133" t="s">
        <v>27</v>
      </c>
      <c r="E61" s="404"/>
      <c r="F61" s="133" t="s">
        <v>27</v>
      </c>
      <c r="G61" s="133" t="s">
        <v>27</v>
      </c>
      <c r="H61" s="133" t="s">
        <v>27</v>
      </c>
      <c r="I61" s="7"/>
      <c r="J61" s="133" t="s">
        <v>27</v>
      </c>
      <c r="K61" s="133" t="s">
        <v>27</v>
      </c>
      <c r="L61" s="133" t="s">
        <v>27</v>
      </c>
      <c r="M61" s="404"/>
      <c r="N61" s="133" t="s">
        <v>27</v>
      </c>
      <c r="O61" s="133" t="s">
        <v>27</v>
      </c>
      <c r="P61" s="133" t="s">
        <v>27</v>
      </c>
    </row>
    <row r="62" spans="1:16" s="31" customFormat="1" ht="14.1" customHeight="1" x14ac:dyDescent="0.25">
      <c r="A62" s="9"/>
      <c r="B62" s="46"/>
      <c r="C62" s="131" t="s">
        <v>15</v>
      </c>
      <c r="D62" s="51"/>
      <c r="E62" s="405"/>
      <c r="F62" s="131" t="s">
        <v>15</v>
      </c>
      <c r="G62" s="51"/>
      <c r="H62" s="131" t="s">
        <v>15</v>
      </c>
      <c r="I62" s="9"/>
      <c r="J62" s="46"/>
      <c r="K62" s="131" t="s">
        <v>15</v>
      </c>
      <c r="L62" s="51"/>
      <c r="M62" s="405"/>
      <c r="N62" s="131" t="s">
        <v>15</v>
      </c>
      <c r="O62" s="51"/>
      <c r="P62" s="131" t="s">
        <v>15</v>
      </c>
    </row>
    <row r="63" spans="1:16" s="30" customFormat="1" ht="24" customHeight="1" x14ac:dyDescent="0.25">
      <c r="A63" s="7"/>
      <c r="B63" s="37">
        <f t="array" ref="B63:C63">DaysAndWeeks+DATE(CalendarYear,10,1)-WEEKDAY(DATE(CalendarYear,10,1),(週の始まり="月曜日")+1)+36</f>
        <v>45235</v>
      </c>
      <c r="C63" s="37">
        <v>45236</v>
      </c>
      <c r="D63" s="386" t="s">
        <v>13</v>
      </c>
      <c r="E63" s="387"/>
      <c r="F63" s="387"/>
      <c r="G63" s="387"/>
      <c r="H63" s="388"/>
      <c r="I63" s="7"/>
      <c r="J63" s="37">
        <f t="array" ref="J63:K63">DaysAndWeeks+DATE(CalendarYear,10,1)-WEEKDAY(DATE(CalendarYear,10,1),(週の始まり="月曜日")+1)+36</f>
        <v>45235</v>
      </c>
      <c r="K63" s="37">
        <v>45236</v>
      </c>
      <c r="L63" s="386" t="s">
        <v>13</v>
      </c>
      <c r="M63" s="387"/>
      <c r="N63" s="387"/>
      <c r="O63" s="387"/>
      <c r="P63" s="388"/>
    </row>
    <row r="64" spans="1:16" s="30" customFormat="1" ht="14.1" customHeight="1" x14ac:dyDescent="0.25">
      <c r="A64" s="7"/>
      <c r="B64" s="134" t="s">
        <v>28</v>
      </c>
      <c r="C64" s="119"/>
      <c r="D64" s="389"/>
      <c r="E64" s="334"/>
      <c r="F64" s="334"/>
      <c r="G64" s="334"/>
      <c r="H64" s="390"/>
      <c r="I64" s="7"/>
      <c r="J64" s="134" t="s">
        <v>28</v>
      </c>
      <c r="K64" s="119"/>
      <c r="L64" s="389"/>
      <c r="M64" s="334"/>
      <c r="N64" s="334"/>
      <c r="O64" s="334"/>
      <c r="P64" s="390"/>
    </row>
    <row r="65" spans="1:16" s="30" customFormat="1" ht="14.1" customHeight="1" x14ac:dyDescent="0.25">
      <c r="A65" s="7"/>
      <c r="B65" s="126" t="s">
        <v>16</v>
      </c>
      <c r="C65" s="126" t="s">
        <v>16</v>
      </c>
      <c r="D65" s="389"/>
      <c r="E65" s="334"/>
      <c r="F65" s="334"/>
      <c r="G65" s="334"/>
      <c r="H65" s="390"/>
      <c r="I65" s="7"/>
      <c r="J65" s="126" t="s">
        <v>16</v>
      </c>
      <c r="K65" s="126" t="s">
        <v>16</v>
      </c>
      <c r="L65" s="389"/>
      <c r="M65" s="334"/>
      <c r="N65" s="334"/>
      <c r="O65" s="334"/>
      <c r="P65" s="390"/>
    </row>
    <row r="66" spans="1:16" s="30" customFormat="1" ht="14.1" customHeight="1" x14ac:dyDescent="0.25">
      <c r="A66" s="7"/>
      <c r="B66" s="133" t="s">
        <v>27</v>
      </c>
      <c r="C66" s="133" t="s">
        <v>27</v>
      </c>
      <c r="D66" s="389"/>
      <c r="E66" s="334"/>
      <c r="F66" s="334"/>
      <c r="G66" s="334"/>
      <c r="H66" s="390"/>
      <c r="I66" s="7"/>
      <c r="J66" s="133" t="s">
        <v>27</v>
      </c>
      <c r="K66" s="133" t="s">
        <v>27</v>
      </c>
      <c r="L66" s="389"/>
      <c r="M66" s="334"/>
      <c r="N66" s="334"/>
      <c r="O66" s="334"/>
      <c r="P66" s="390"/>
    </row>
    <row r="67" spans="1:16" s="31" customFormat="1" ht="14.1" customHeight="1" x14ac:dyDescent="0.25">
      <c r="A67" s="9"/>
      <c r="B67" s="52"/>
      <c r="C67" s="131" t="s">
        <v>15</v>
      </c>
      <c r="D67" s="391"/>
      <c r="E67" s="392"/>
      <c r="F67" s="392"/>
      <c r="G67" s="392"/>
      <c r="H67" s="393"/>
      <c r="I67" s="9"/>
      <c r="J67" s="52"/>
      <c r="K67" s="131" t="s">
        <v>15</v>
      </c>
      <c r="L67" s="391"/>
      <c r="M67" s="392"/>
      <c r="N67" s="392"/>
      <c r="O67" s="392"/>
      <c r="P67" s="393"/>
    </row>
  </sheetData>
  <mergeCells count="32">
    <mergeCell ref="E39:E42"/>
    <mergeCell ref="M39:M42"/>
    <mergeCell ref="E44:E47"/>
    <mergeCell ref="M44:M47"/>
    <mergeCell ref="D63:H67"/>
    <mergeCell ref="L63:P67"/>
    <mergeCell ref="E49:E52"/>
    <mergeCell ref="M49:M52"/>
    <mergeCell ref="E54:E57"/>
    <mergeCell ref="M54:M57"/>
    <mergeCell ref="E59:E62"/>
    <mergeCell ref="M59:M62"/>
    <mergeCell ref="M20:M23"/>
    <mergeCell ref="M25:M28"/>
    <mergeCell ref="L29:P33"/>
    <mergeCell ref="E35:G36"/>
    <mergeCell ref="M35:O36"/>
    <mergeCell ref="D29:H33"/>
    <mergeCell ref="E25:E28"/>
    <mergeCell ref="B36:D36"/>
    <mergeCell ref="J36:L36"/>
    <mergeCell ref="M1:O2"/>
    <mergeCell ref="J2:L2"/>
    <mergeCell ref="M5:M8"/>
    <mergeCell ref="M10:M13"/>
    <mergeCell ref="M15:M18"/>
    <mergeCell ref="B2:D2"/>
    <mergeCell ref="E1:G2"/>
    <mergeCell ref="E10:E13"/>
    <mergeCell ref="E15:E18"/>
    <mergeCell ref="E20:E23"/>
    <mergeCell ref="E5:E8"/>
  </mergeCells>
  <phoneticPr fontId="33"/>
  <conditionalFormatting sqref="B11:B12 D11:D12 G11:G12 B16:B17 D16:D17">
    <cfRule type="expression" dxfId="151" priority="21">
      <formula>DAY(B11)&gt;8</formula>
    </cfRule>
  </conditionalFormatting>
  <conditionalFormatting sqref="B45:B46 D45:D46 G45:G46 B50:B51 D50:D51">
    <cfRule type="expression" dxfId="150" priority="9">
      <formula>DAY(B45)&gt;8</formula>
    </cfRule>
  </conditionalFormatting>
  <conditionalFormatting sqref="B4:G4 B5:D7 F5:G7">
    <cfRule type="expression" dxfId="149" priority="23">
      <formula>DAY(B4)&gt;8</formula>
    </cfRule>
  </conditionalFormatting>
  <conditionalFormatting sqref="B38:G38 B39:D41 F39:G41">
    <cfRule type="expression" dxfId="148" priority="11">
      <formula>DAY(B38)&gt;8</formula>
    </cfRule>
  </conditionalFormatting>
  <conditionalFormatting sqref="B24:H24 B25:D25 F25:H25 B29:C30">
    <cfRule type="expression" dxfId="147" priority="24">
      <formula>AND(DAY(B24)&gt;=1,DAY(B24)&lt;=15)</formula>
    </cfRule>
  </conditionalFormatting>
  <conditionalFormatting sqref="B58:H58 B59:D59 F59:H59 B63:C64">
    <cfRule type="expression" dxfId="146" priority="12">
      <formula>AND(DAY(B58)&gt;=1,DAY(B58)&lt;=15)</formula>
    </cfRule>
  </conditionalFormatting>
  <conditionalFormatting sqref="C12 F12">
    <cfRule type="expression" dxfId="145" priority="20">
      <formula>DAY(C12)&gt;8</formula>
    </cfRule>
  </conditionalFormatting>
  <conditionalFormatting sqref="C46 F46">
    <cfRule type="expression" dxfId="144" priority="8">
      <formula>DAY(C46)&gt;8</formula>
    </cfRule>
  </conditionalFormatting>
  <conditionalFormatting sqref="H7">
    <cfRule type="expression" dxfId="143" priority="22">
      <formula>DAY(H7)&gt;8</formula>
    </cfRule>
  </conditionalFormatting>
  <conditionalFormatting sqref="H12 C17">
    <cfRule type="expression" dxfId="142" priority="19">
      <formula>DAY(C12)&gt;8</formula>
    </cfRule>
  </conditionalFormatting>
  <conditionalFormatting sqref="H41">
    <cfRule type="expression" dxfId="141" priority="10">
      <formula>DAY(H41)&gt;8</formula>
    </cfRule>
  </conditionalFormatting>
  <conditionalFormatting sqref="H46 C51">
    <cfRule type="expression" dxfId="140" priority="7">
      <formula>DAY(C46)&gt;8</formula>
    </cfRule>
  </conditionalFormatting>
  <conditionalFormatting sqref="J11:J12 L11:L12 O11:O12 J16:J17 L16:L17">
    <cfRule type="expression" dxfId="139" priority="15">
      <formula>DAY(J11)&gt;8</formula>
    </cfRule>
  </conditionalFormatting>
  <conditionalFormatting sqref="J45:J46 L45:L46 O45:O46 J50:J51 L50:L51">
    <cfRule type="expression" dxfId="138" priority="3">
      <formula>DAY(J45)&gt;8</formula>
    </cfRule>
  </conditionalFormatting>
  <conditionalFormatting sqref="J4:O4 J5:L7 N5:O7">
    <cfRule type="expression" dxfId="137" priority="17">
      <formula>DAY(J4)&gt;8</formula>
    </cfRule>
  </conditionalFormatting>
  <conditionalFormatting sqref="J38:O38 J39:L41 N39:O41">
    <cfRule type="expression" dxfId="136" priority="5">
      <formula>DAY(J38)&gt;8</formula>
    </cfRule>
  </conditionalFormatting>
  <conditionalFormatting sqref="J24:P24 J25:L25 N25:P25 J29:K30">
    <cfRule type="expression" dxfId="135" priority="18">
      <formula>AND(DAY(J24)&gt;=1,DAY(J24)&lt;=15)</formula>
    </cfRule>
  </conditionalFormatting>
  <conditionalFormatting sqref="J58:P58 J59:L59 N59:P59 J63:K64">
    <cfRule type="expression" dxfId="134" priority="6">
      <formula>AND(DAY(J58)&gt;=1,DAY(J58)&lt;=15)</formula>
    </cfRule>
  </conditionalFormatting>
  <conditionalFormatting sqref="K12 N12">
    <cfRule type="expression" dxfId="133" priority="14">
      <formula>DAY(K12)&gt;8</formula>
    </cfRule>
  </conditionalFormatting>
  <conditionalFormatting sqref="K46 N46">
    <cfRule type="expression" dxfId="132" priority="2">
      <formula>DAY(K46)&gt;8</formula>
    </cfRule>
  </conditionalFormatting>
  <conditionalFormatting sqref="P7">
    <cfRule type="expression" dxfId="131" priority="16">
      <formula>DAY(P7)&gt;8</formula>
    </cfRule>
  </conditionalFormatting>
  <conditionalFormatting sqref="P12 K17">
    <cfRule type="expression" dxfId="130" priority="13">
      <formula>DAY(K12)&gt;8</formula>
    </cfRule>
  </conditionalFormatting>
  <conditionalFormatting sqref="P41">
    <cfRule type="expression" dxfId="129" priority="4">
      <formula>DAY(P41)&gt;8</formula>
    </cfRule>
  </conditionalFormatting>
  <conditionalFormatting sqref="P46 K51">
    <cfRule type="expression" dxfId="128" priority="1">
      <formula>DAY(K46)&gt;8</formula>
    </cfRule>
  </conditionalFormatting>
  <dataValidations count="7">
    <dataValidation allowBlank="1" showInputMessage="1" showErrorMessage="1" prompt="曜日は自動的に決定されます" sqref="C3:H3 K3:P3 C37:H37 K37:P37" xr:uid="{00000000-0002-0000-0900-000000000000}"/>
    <dataValidation allowBlank="1" showInputMessage="1" showErrorMessage="1" prompt="10 月の月間カレンダー" sqref="A1 A35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 J2:L2 B36:D36 J36:L36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 J3 B37 J37" xr:uid="{00000000-0002-0000-0900-000003000000}"/>
    <dataValidation allowBlank="1" showInputMessage="1" showErrorMessage="1" prompt="この行と行 7、9、11、13、15 は、一つ上のセルのカレンダー日に関連する毎日のメモを入力するためのセルです。" sqref="B8 J8 B42 J42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7 J4:J7 B38:B41 J38:J41" xr:uid="{00000000-0002-0000-0900-000007000000}"/>
    <dataValidation allowBlank="1" showInputMessage="1" prompt="このセルに毎月のメモを入力します" sqref="D29 L29 D63 L63" xr:uid="{39344689-9CBC-4858-9324-1689B1FE5647}"/>
  </dataValidations>
  <printOptions horizontalCentered="1" verticalCentered="1"/>
  <pageMargins left="0.23622047244094491" right="0.23622047244094491" top="0.51181102362204722" bottom="0.51181102362204722" header="0.31496062992125984" footer="0.31496062992125984"/>
  <pageSetup paperSize="9" scale="85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P67"/>
  <sheetViews>
    <sheetView showGridLines="0" topLeftCell="D1" zoomScale="70" zoomScaleNormal="70" workbookViewId="0">
      <selection activeCell="K16" sqref="K16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9" width="1.77734375" style="28" customWidth="1"/>
    <col min="10" max="16" width="16.77734375" style="28" customWidth="1"/>
    <col min="17" max="16384" width="8.88671875" style="28"/>
  </cols>
  <sheetData>
    <row r="1" spans="1:16" ht="9" customHeight="1" x14ac:dyDescent="0.25">
      <c r="A1" s="1"/>
      <c r="B1" s="1"/>
      <c r="C1" s="1"/>
      <c r="D1" s="1"/>
      <c r="E1" s="344" t="s">
        <v>38</v>
      </c>
      <c r="F1" s="344"/>
      <c r="G1" s="344"/>
      <c r="H1" s="1"/>
      <c r="I1" s="1" t="s">
        <v>0</v>
      </c>
      <c r="J1" s="1"/>
      <c r="K1" s="1"/>
      <c r="L1" s="1"/>
      <c r="M1" s="344" t="s">
        <v>38</v>
      </c>
      <c r="N1" s="344"/>
      <c r="O1" s="344"/>
      <c r="P1" s="1"/>
    </row>
    <row r="2" spans="1:16" ht="96" customHeight="1" x14ac:dyDescent="0.25">
      <c r="A2" s="1"/>
      <c r="B2" s="403" t="str">
        <f>CalendarYear&amp;"年"&amp;"11月"</f>
        <v>2023年11月</v>
      </c>
      <c r="C2" s="403"/>
      <c r="D2" s="403"/>
      <c r="E2" s="344"/>
      <c r="F2" s="344"/>
      <c r="G2" s="344"/>
      <c r="H2" s="2"/>
      <c r="I2" s="1"/>
      <c r="J2" s="403" t="str">
        <f>CalendarYear&amp;"年"&amp;"11月"</f>
        <v>2023年11月</v>
      </c>
      <c r="K2" s="403"/>
      <c r="L2" s="403"/>
      <c r="M2" s="344"/>
      <c r="N2" s="344"/>
      <c r="O2" s="344"/>
      <c r="P2" s="2"/>
    </row>
    <row r="3" spans="1:16" s="29" customFormat="1" ht="24" customHeight="1" x14ac:dyDescent="0.25">
      <c r="A3" s="3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3"/>
      <c r="J3" s="23" t="str">
        <f>週の始まり</f>
        <v>日曜日</v>
      </c>
      <c r="K3" s="24" t="str">
        <f t="shared" ref="K3:P3" si="1">TEXT(K4,"aaaa")</f>
        <v>月曜日</v>
      </c>
      <c r="L3" s="24" t="str">
        <f t="shared" si="1"/>
        <v>火曜日</v>
      </c>
      <c r="M3" s="24" t="str">
        <f t="shared" si="1"/>
        <v>水曜日</v>
      </c>
      <c r="N3" s="24" t="str">
        <f t="shared" si="1"/>
        <v>木曜日</v>
      </c>
      <c r="O3" s="24" t="str">
        <f t="shared" si="1"/>
        <v>金曜日</v>
      </c>
      <c r="P3" s="25" t="str">
        <f t="shared" si="1"/>
        <v>土曜日</v>
      </c>
    </row>
    <row r="4" spans="1:16" s="30" customFormat="1" ht="24" customHeight="1" x14ac:dyDescent="0.25">
      <c r="A4" s="7"/>
      <c r="B4" s="36">
        <f t="array" ref="B4:H4">DaysAndWeeks+DATE(CalendarYear,11,1)-WEEKDAY(DATE(CalendarYear,11,1),(週の始まり="月曜日")+1)+1</f>
        <v>45228</v>
      </c>
      <c r="C4" s="36">
        <v>45229</v>
      </c>
      <c r="D4" s="36">
        <v>45230</v>
      </c>
      <c r="E4" s="36">
        <v>45231</v>
      </c>
      <c r="F4" s="36">
        <v>45232</v>
      </c>
      <c r="G4" s="36">
        <v>45233</v>
      </c>
      <c r="H4" s="36">
        <v>45234</v>
      </c>
      <c r="I4" s="7"/>
      <c r="J4" s="36">
        <f t="array" ref="J4:P4">DaysAndWeeks+DATE(CalendarYear,11,1)-WEEKDAY(DATE(CalendarYear,11,1),(週の始まり="月曜日")+1)+1</f>
        <v>45228</v>
      </c>
      <c r="K4" s="36">
        <v>45229</v>
      </c>
      <c r="L4" s="36">
        <v>45230</v>
      </c>
      <c r="M4" s="36">
        <v>45231</v>
      </c>
      <c r="N4" s="36">
        <v>45232</v>
      </c>
      <c r="O4" s="36">
        <v>45233</v>
      </c>
      <c r="P4" s="36">
        <v>45234</v>
      </c>
    </row>
    <row r="5" spans="1:16" s="30" customFormat="1" ht="14.1" customHeight="1" x14ac:dyDescent="0.25">
      <c r="A5" s="7"/>
      <c r="B5" s="118"/>
      <c r="C5" s="118"/>
      <c r="D5" s="126" t="s">
        <v>30</v>
      </c>
      <c r="E5" s="404" t="s">
        <v>5</v>
      </c>
      <c r="F5" s="126" t="s">
        <v>30</v>
      </c>
      <c r="G5" s="126" t="s">
        <v>30</v>
      </c>
      <c r="H5" s="126" t="s">
        <v>30</v>
      </c>
      <c r="I5" s="7"/>
      <c r="J5" s="118"/>
      <c r="K5" s="118"/>
      <c r="L5" s="126" t="s">
        <v>16</v>
      </c>
      <c r="M5" s="404" t="s">
        <v>5</v>
      </c>
      <c r="N5" s="126" t="s">
        <v>16</v>
      </c>
      <c r="O5" s="126" t="s">
        <v>16</v>
      </c>
      <c r="P5" s="126" t="s">
        <v>16</v>
      </c>
    </row>
    <row r="6" spans="1:16" s="30" customFormat="1" ht="14.1" customHeight="1" x14ac:dyDescent="0.25">
      <c r="A6" s="7"/>
      <c r="B6" s="118"/>
      <c r="C6" s="118"/>
      <c r="D6" s="138" t="s">
        <v>32</v>
      </c>
      <c r="E6" s="404"/>
      <c r="F6" s="138" t="s">
        <v>32</v>
      </c>
      <c r="G6" s="138" t="s">
        <v>32</v>
      </c>
      <c r="H6" s="127" t="s">
        <v>33</v>
      </c>
      <c r="I6" s="7"/>
      <c r="J6" s="118"/>
      <c r="K6" s="118"/>
      <c r="L6" s="138" t="s">
        <v>32</v>
      </c>
      <c r="M6" s="404"/>
      <c r="N6" s="138" t="s">
        <v>32</v>
      </c>
      <c r="O6" s="138" t="s">
        <v>32</v>
      </c>
      <c r="P6" s="127" t="s">
        <v>15</v>
      </c>
    </row>
    <row r="7" spans="1:16" s="30" customFormat="1" ht="14.1" customHeight="1" x14ac:dyDescent="0.25">
      <c r="A7" s="7"/>
      <c r="B7" s="118"/>
      <c r="C7" s="118"/>
      <c r="D7" s="137" t="s">
        <v>31</v>
      </c>
      <c r="E7" s="404"/>
      <c r="F7" s="127" t="s">
        <v>33</v>
      </c>
      <c r="G7" s="137" t="s">
        <v>31</v>
      </c>
      <c r="H7" s="118"/>
      <c r="I7" s="7"/>
      <c r="J7" s="118"/>
      <c r="K7" s="118"/>
      <c r="L7" s="137" t="s">
        <v>31</v>
      </c>
      <c r="M7" s="404"/>
      <c r="N7" s="127" t="s">
        <v>15</v>
      </c>
      <c r="O7" s="137" t="s">
        <v>31</v>
      </c>
      <c r="P7" s="118"/>
    </row>
    <row r="8" spans="1:16" s="31" customFormat="1" ht="14.1" customHeight="1" x14ac:dyDescent="0.25">
      <c r="A8" s="9"/>
      <c r="B8" s="26"/>
      <c r="C8" s="45"/>
      <c r="D8" s="136"/>
      <c r="E8" s="405"/>
      <c r="F8" s="45"/>
      <c r="G8" s="45"/>
      <c r="H8" s="139" t="s">
        <v>34</v>
      </c>
      <c r="I8" s="9"/>
      <c r="J8" s="26"/>
      <c r="K8" s="45"/>
      <c r="L8" s="136"/>
      <c r="M8" s="405"/>
      <c r="N8" s="45"/>
      <c r="O8" s="45"/>
      <c r="P8" s="139" t="s">
        <v>34</v>
      </c>
    </row>
    <row r="9" spans="1:16" s="30" customFormat="1" ht="24" customHeight="1" x14ac:dyDescent="0.25">
      <c r="A9" s="7"/>
      <c r="B9" s="37">
        <f t="array" ref="B9:H9">DaysAndWeeks+DATE(CalendarYear,11,1)-WEEKDAY(DATE(CalendarYear,11,1),(週の始まり="月曜日")+1)+8</f>
        <v>45235</v>
      </c>
      <c r="C9" s="37">
        <v>45236</v>
      </c>
      <c r="D9" s="37">
        <v>45237</v>
      </c>
      <c r="E9" s="37">
        <v>45238</v>
      </c>
      <c r="F9" s="37">
        <v>45239</v>
      </c>
      <c r="G9" s="37">
        <v>45240</v>
      </c>
      <c r="H9" s="37">
        <v>45241</v>
      </c>
      <c r="I9" s="7"/>
      <c r="J9" s="37">
        <f t="array" ref="J9:P9">DaysAndWeeks+DATE(CalendarYear,11,1)-WEEKDAY(DATE(CalendarYear,11,1),(週の始まり="月曜日")+1)+8</f>
        <v>45235</v>
      </c>
      <c r="K9" s="37">
        <v>45236</v>
      </c>
      <c r="L9" s="37">
        <v>45237</v>
      </c>
      <c r="M9" s="37">
        <v>45238</v>
      </c>
      <c r="N9" s="37">
        <v>45239</v>
      </c>
      <c r="O9" s="37">
        <v>45240</v>
      </c>
      <c r="P9" s="37">
        <v>45241</v>
      </c>
    </row>
    <row r="10" spans="1:16" s="30" customFormat="1" ht="14.1" customHeight="1" x14ac:dyDescent="0.25">
      <c r="A10" s="7"/>
      <c r="B10" s="126" t="s">
        <v>30</v>
      </c>
      <c r="C10" s="126" t="s">
        <v>30</v>
      </c>
      <c r="D10" s="126" t="s">
        <v>30</v>
      </c>
      <c r="E10" s="404" t="s">
        <v>5</v>
      </c>
      <c r="F10" s="126" t="s">
        <v>30</v>
      </c>
      <c r="G10" s="126" t="s">
        <v>30</v>
      </c>
      <c r="H10" s="126" t="s">
        <v>30</v>
      </c>
      <c r="I10" s="7"/>
      <c r="J10" s="126" t="s">
        <v>16</v>
      </c>
      <c r="K10" s="126" t="s">
        <v>16</v>
      </c>
      <c r="L10" s="126" t="s">
        <v>16</v>
      </c>
      <c r="M10" s="404" t="s">
        <v>5</v>
      </c>
      <c r="N10" s="126" t="s">
        <v>16</v>
      </c>
      <c r="O10" s="126" t="s">
        <v>16</v>
      </c>
      <c r="P10" s="126" t="s">
        <v>16</v>
      </c>
    </row>
    <row r="11" spans="1:16" s="30" customFormat="1" ht="14.1" customHeight="1" x14ac:dyDescent="0.25">
      <c r="A11" s="7"/>
      <c r="B11" s="137" t="s">
        <v>31</v>
      </c>
      <c r="C11" s="138" t="s">
        <v>32</v>
      </c>
      <c r="D11" s="138" t="s">
        <v>32</v>
      </c>
      <c r="E11" s="404"/>
      <c r="F11" s="138" t="s">
        <v>32</v>
      </c>
      <c r="G11" s="140" t="s">
        <v>35</v>
      </c>
      <c r="H11" s="140" t="s">
        <v>35</v>
      </c>
      <c r="I11" s="7"/>
      <c r="J11" s="137" t="s">
        <v>31</v>
      </c>
      <c r="K11" s="138" t="s">
        <v>32</v>
      </c>
      <c r="L11" s="138" t="s">
        <v>32</v>
      </c>
      <c r="M11" s="404"/>
      <c r="N11" s="138" t="s">
        <v>32</v>
      </c>
      <c r="O11" s="140" t="s">
        <v>19</v>
      </c>
      <c r="P11" s="140" t="s">
        <v>19</v>
      </c>
    </row>
    <row r="12" spans="1:16" s="30" customFormat="1" ht="14.1" customHeight="1" x14ac:dyDescent="0.25">
      <c r="A12" s="7"/>
      <c r="B12" s="119"/>
      <c r="C12" s="127" t="s">
        <v>33</v>
      </c>
      <c r="D12" s="137" t="s">
        <v>31</v>
      </c>
      <c r="E12" s="404"/>
      <c r="F12" s="127" t="s">
        <v>33</v>
      </c>
      <c r="G12" s="137" t="s">
        <v>31</v>
      </c>
      <c r="H12" s="127" t="s">
        <v>33</v>
      </c>
      <c r="I12" s="7"/>
      <c r="J12" s="119"/>
      <c r="K12" s="127" t="s">
        <v>15</v>
      </c>
      <c r="L12" s="137" t="s">
        <v>31</v>
      </c>
      <c r="M12" s="404"/>
      <c r="N12" s="127" t="s">
        <v>15</v>
      </c>
      <c r="O12" s="137" t="s">
        <v>31</v>
      </c>
      <c r="P12" s="127" t="s">
        <v>15</v>
      </c>
    </row>
    <row r="13" spans="1:16" s="31" customFormat="1" ht="14.1" customHeight="1" x14ac:dyDescent="0.25">
      <c r="A13" s="9"/>
      <c r="B13" s="139" t="s">
        <v>34</v>
      </c>
      <c r="C13" s="45"/>
      <c r="D13" s="45"/>
      <c r="E13" s="405"/>
      <c r="F13" s="45"/>
      <c r="G13" s="45"/>
      <c r="H13" s="45"/>
      <c r="I13" s="9"/>
      <c r="J13" s="139" t="s">
        <v>34</v>
      </c>
      <c r="K13" s="45"/>
      <c r="L13" s="45"/>
      <c r="M13" s="405"/>
      <c r="N13" s="45"/>
      <c r="O13" s="45"/>
      <c r="P13" s="45"/>
    </row>
    <row r="14" spans="1:16" s="30" customFormat="1" ht="24" customHeight="1" x14ac:dyDescent="0.25">
      <c r="A14" s="7"/>
      <c r="B14" s="38">
        <f t="array" ref="B14:H14">DaysAndWeeks+DATE(CalendarYear,11,1)-WEEKDAY(DATE(CalendarYear,11,1),(週の始まり="月曜日")+1)+15</f>
        <v>45242</v>
      </c>
      <c r="C14" s="38">
        <v>45243</v>
      </c>
      <c r="D14" s="38">
        <v>45244</v>
      </c>
      <c r="E14" s="38">
        <v>45245</v>
      </c>
      <c r="F14" s="38">
        <v>45246</v>
      </c>
      <c r="G14" s="38">
        <v>45247</v>
      </c>
      <c r="H14" s="38">
        <v>45248</v>
      </c>
      <c r="I14" s="7"/>
      <c r="J14" s="38">
        <f t="array" ref="J14:P14">DaysAndWeeks+DATE(CalendarYear,11,1)-WEEKDAY(DATE(CalendarYear,11,1),(週の始まり="月曜日")+1)+15</f>
        <v>45242</v>
      </c>
      <c r="K14" s="38">
        <v>45243</v>
      </c>
      <c r="L14" s="38">
        <v>45244</v>
      </c>
      <c r="M14" s="38">
        <v>45245</v>
      </c>
      <c r="N14" s="38">
        <v>45246</v>
      </c>
      <c r="O14" s="38">
        <v>45247</v>
      </c>
      <c r="P14" s="38">
        <v>45248</v>
      </c>
    </row>
    <row r="15" spans="1:16" s="30" customFormat="1" ht="14.1" customHeight="1" x14ac:dyDescent="0.25">
      <c r="A15" s="7"/>
      <c r="B15" s="126" t="s">
        <v>30</v>
      </c>
      <c r="C15" s="126" t="s">
        <v>30</v>
      </c>
      <c r="D15" s="126" t="s">
        <v>30</v>
      </c>
      <c r="E15" s="404" t="s">
        <v>5</v>
      </c>
      <c r="F15" s="126" t="s">
        <v>30</v>
      </c>
      <c r="G15" s="126" t="s">
        <v>30</v>
      </c>
      <c r="H15" s="126" t="s">
        <v>30</v>
      </c>
      <c r="I15" s="7"/>
      <c r="J15" s="126" t="s">
        <v>16</v>
      </c>
      <c r="K15" s="126" t="s">
        <v>16</v>
      </c>
      <c r="L15" s="126" t="s">
        <v>16</v>
      </c>
      <c r="M15" s="404" t="s">
        <v>5</v>
      </c>
      <c r="N15" s="126" t="s">
        <v>16</v>
      </c>
      <c r="O15" s="126" t="s">
        <v>16</v>
      </c>
      <c r="P15" s="126" t="s">
        <v>16</v>
      </c>
    </row>
    <row r="16" spans="1:16" s="30" customFormat="1" ht="14.1" customHeight="1" x14ac:dyDescent="0.25">
      <c r="A16" s="7"/>
      <c r="B16" s="140" t="s">
        <v>35</v>
      </c>
      <c r="C16" s="140" t="s">
        <v>35</v>
      </c>
      <c r="D16" s="140" t="s">
        <v>35</v>
      </c>
      <c r="E16" s="404"/>
      <c r="F16" s="140" t="s">
        <v>35</v>
      </c>
      <c r="G16" s="140" t="s">
        <v>35</v>
      </c>
      <c r="H16" s="140" t="s">
        <v>35</v>
      </c>
      <c r="I16" s="7"/>
      <c r="J16" s="140" t="s">
        <v>19</v>
      </c>
      <c r="K16" s="140" t="s">
        <v>19</v>
      </c>
      <c r="L16" s="140" t="s">
        <v>19</v>
      </c>
      <c r="M16" s="404"/>
      <c r="N16" s="140" t="s">
        <v>19</v>
      </c>
      <c r="O16" s="140" t="s">
        <v>19</v>
      </c>
      <c r="P16" s="140" t="s">
        <v>19</v>
      </c>
    </row>
    <row r="17" spans="1:16" s="30" customFormat="1" ht="14.1" customHeight="1" x14ac:dyDescent="0.25">
      <c r="A17" s="7"/>
      <c r="B17" s="137" t="s">
        <v>31</v>
      </c>
      <c r="C17" s="127" t="s">
        <v>33</v>
      </c>
      <c r="D17" s="137" t="s">
        <v>31</v>
      </c>
      <c r="E17" s="404"/>
      <c r="F17" s="127" t="s">
        <v>33</v>
      </c>
      <c r="G17" s="137" t="s">
        <v>31</v>
      </c>
      <c r="H17" s="127" t="s">
        <v>33</v>
      </c>
      <c r="I17" s="7"/>
      <c r="J17" s="137" t="s">
        <v>31</v>
      </c>
      <c r="K17" s="127" t="s">
        <v>15</v>
      </c>
      <c r="L17" s="137" t="s">
        <v>31</v>
      </c>
      <c r="M17" s="404"/>
      <c r="N17" s="127" t="s">
        <v>15</v>
      </c>
      <c r="O17" s="137" t="s">
        <v>31</v>
      </c>
      <c r="P17" s="127" t="s">
        <v>15</v>
      </c>
    </row>
    <row r="18" spans="1:16" s="31" customFormat="1" ht="14.1" customHeight="1" x14ac:dyDescent="0.25">
      <c r="A18" s="9"/>
      <c r="B18" s="45"/>
      <c r="C18" s="45"/>
      <c r="D18" s="45"/>
      <c r="E18" s="405"/>
      <c r="F18" s="45"/>
      <c r="G18" s="45"/>
      <c r="H18" s="45"/>
      <c r="I18" s="9"/>
      <c r="J18" s="45"/>
      <c r="K18" s="45"/>
      <c r="L18" s="45"/>
      <c r="M18" s="405"/>
      <c r="N18" s="45"/>
      <c r="O18" s="45"/>
      <c r="P18" s="45"/>
    </row>
    <row r="19" spans="1:16" s="30" customFormat="1" ht="24" customHeight="1" x14ac:dyDescent="0.25">
      <c r="A19" s="7"/>
      <c r="B19" s="37">
        <f t="array" ref="B19:H19">DaysAndWeeks+DATE(CalendarYear,11,1)-WEEKDAY(DATE(CalendarYear,11,1),(週の始まり="月曜日")+1)+22</f>
        <v>45249</v>
      </c>
      <c r="C19" s="37">
        <v>45250</v>
      </c>
      <c r="D19" s="37">
        <v>45251</v>
      </c>
      <c r="E19" s="37">
        <v>45252</v>
      </c>
      <c r="F19" s="37">
        <v>45253</v>
      </c>
      <c r="G19" s="37">
        <v>45254</v>
      </c>
      <c r="H19" s="37">
        <v>45255</v>
      </c>
      <c r="I19" s="7"/>
      <c r="J19" s="37">
        <f t="array" ref="J19:P19">DaysAndWeeks+DATE(CalendarYear,11,1)-WEEKDAY(DATE(CalendarYear,11,1),(週の始まり="月曜日")+1)+22</f>
        <v>45249</v>
      </c>
      <c r="K19" s="37">
        <v>45250</v>
      </c>
      <c r="L19" s="37">
        <v>45251</v>
      </c>
      <c r="M19" s="37">
        <v>45252</v>
      </c>
      <c r="N19" s="37">
        <v>45253</v>
      </c>
      <c r="O19" s="37">
        <v>45254</v>
      </c>
      <c r="P19" s="37">
        <v>45255</v>
      </c>
    </row>
    <row r="20" spans="1:16" s="30" customFormat="1" ht="14.1" customHeight="1" x14ac:dyDescent="0.25">
      <c r="A20" s="7"/>
      <c r="B20" s="126" t="s">
        <v>30</v>
      </c>
      <c r="C20" s="126" t="s">
        <v>30</v>
      </c>
      <c r="D20" s="404" t="s">
        <v>6</v>
      </c>
      <c r="E20" s="126" t="s">
        <v>30</v>
      </c>
      <c r="F20" s="126" t="s">
        <v>30</v>
      </c>
      <c r="G20" s="126" t="s">
        <v>30</v>
      </c>
      <c r="H20" s="126" t="s">
        <v>30</v>
      </c>
      <c r="I20" s="7"/>
      <c r="J20" s="126" t="s">
        <v>16</v>
      </c>
      <c r="K20" s="126" t="s">
        <v>16</v>
      </c>
      <c r="L20" s="404" t="s">
        <v>6</v>
      </c>
      <c r="M20" s="126" t="s">
        <v>16</v>
      </c>
      <c r="N20" s="126" t="s">
        <v>16</v>
      </c>
      <c r="O20" s="126" t="s">
        <v>16</v>
      </c>
      <c r="P20" s="126" t="s">
        <v>16</v>
      </c>
    </row>
    <row r="21" spans="1:16" s="30" customFormat="1" ht="14.1" customHeight="1" x14ac:dyDescent="0.25">
      <c r="A21" s="7"/>
      <c r="B21" s="137" t="s">
        <v>31</v>
      </c>
      <c r="C21" s="141" t="s">
        <v>36</v>
      </c>
      <c r="D21" s="404"/>
      <c r="E21" s="141" t="s">
        <v>36</v>
      </c>
      <c r="F21" s="141" t="s">
        <v>36</v>
      </c>
      <c r="G21" s="141" t="s">
        <v>36</v>
      </c>
      <c r="H21" s="141" t="s">
        <v>36</v>
      </c>
      <c r="I21" s="7"/>
      <c r="J21" s="137" t="s">
        <v>31</v>
      </c>
      <c r="K21" s="141" t="s">
        <v>36</v>
      </c>
      <c r="L21" s="404"/>
      <c r="M21" s="141" t="s">
        <v>36</v>
      </c>
      <c r="N21" s="141" t="s">
        <v>36</v>
      </c>
      <c r="O21" s="141" t="s">
        <v>36</v>
      </c>
      <c r="P21" s="141" t="s">
        <v>36</v>
      </c>
    </row>
    <row r="22" spans="1:16" s="30" customFormat="1" ht="14.1" customHeight="1" x14ac:dyDescent="0.25">
      <c r="A22" s="7"/>
      <c r="B22" s="119"/>
      <c r="C22" s="127" t="s">
        <v>33</v>
      </c>
      <c r="D22" s="404"/>
      <c r="E22" s="137" t="s">
        <v>31</v>
      </c>
      <c r="F22" s="127" t="s">
        <v>33</v>
      </c>
      <c r="G22" s="137" t="s">
        <v>31</v>
      </c>
      <c r="H22" s="127" t="s">
        <v>33</v>
      </c>
      <c r="I22" s="7"/>
      <c r="J22" s="119"/>
      <c r="K22" s="127" t="s">
        <v>15</v>
      </c>
      <c r="L22" s="404"/>
      <c r="M22" s="137" t="s">
        <v>31</v>
      </c>
      <c r="N22" s="127" t="s">
        <v>15</v>
      </c>
      <c r="O22" s="137" t="s">
        <v>31</v>
      </c>
      <c r="P22" s="127" t="s">
        <v>15</v>
      </c>
    </row>
    <row r="23" spans="1:16" s="31" customFormat="1" ht="14.1" customHeight="1" x14ac:dyDescent="0.25">
      <c r="A23" s="9"/>
      <c r="B23" s="142" t="s">
        <v>37</v>
      </c>
      <c r="C23" s="45"/>
      <c r="D23" s="405"/>
      <c r="E23" s="135"/>
      <c r="F23" s="45"/>
      <c r="G23" s="45"/>
      <c r="H23" s="45"/>
      <c r="I23" s="9"/>
      <c r="J23" s="142" t="s">
        <v>37</v>
      </c>
      <c r="K23" s="45"/>
      <c r="L23" s="405"/>
      <c r="M23" s="135"/>
      <c r="N23" s="45"/>
      <c r="O23" s="45"/>
      <c r="P23" s="45"/>
    </row>
    <row r="24" spans="1:16" s="30" customFormat="1" ht="24" customHeight="1" x14ac:dyDescent="0.25">
      <c r="A24" s="7"/>
      <c r="B24" s="38">
        <f t="array" ref="B24:H24">DaysAndWeeks+DATE(CalendarYear,11,1)-WEEKDAY(DATE(CalendarYear,11,1),(週の始まり="月曜日")+1)+29</f>
        <v>45256</v>
      </c>
      <c r="C24" s="38">
        <v>45257</v>
      </c>
      <c r="D24" s="38">
        <v>45258</v>
      </c>
      <c r="E24" s="38">
        <v>45259</v>
      </c>
      <c r="F24" s="38">
        <v>45260</v>
      </c>
      <c r="G24" s="38">
        <v>45261</v>
      </c>
      <c r="H24" s="38">
        <v>45262</v>
      </c>
      <c r="I24" s="7"/>
      <c r="J24" s="38">
        <f t="array" ref="J24:P24">DaysAndWeeks+DATE(CalendarYear,11,1)-WEEKDAY(DATE(CalendarYear,11,1),(週の始まり="月曜日")+1)+29</f>
        <v>45256</v>
      </c>
      <c r="K24" s="38">
        <v>45257</v>
      </c>
      <c r="L24" s="38">
        <v>45258</v>
      </c>
      <c r="M24" s="38">
        <v>45259</v>
      </c>
      <c r="N24" s="38">
        <v>45260</v>
      </c>
      <c r="O24" s="38">
        <v>45261</v>
      </c>
      <c r="P24" s="38">
        <v>45262</v>
      </c>
    </row>
    <row r="25" spans="1:16" s="30" customFormat="1" ht="14.1" customHeight="1" x14ac:dyDescent="0.25">
      <c r="A25" s="7"/>
      <c r="B25" s="126" t="s">
        <v>30</v>
      </c>
      <c r="C25" s="126" t="s">
        <v>30</v>
      </c>
      <c r="D25" s="126" t="s">
        <v>30</v>
      </c>
      <c r="E25" s="404" t="s">
        <v>5</v>
      </c>
      <c r="F25" s="120"/>
      <c r="G25" s="120"/>
      <c r="H25" s="120"/>
      <c r="I25" s="7"/>
      <c r="J25" s="126" t="s">
        <v>16</v>
      </c>
      <c r="K25" s="126" t="s">
        <v>16</v>
      </c>
      <c r="L25" s="126" t="s">
        <v>16</v>
      </c>
      <c r="M25" s="404" t="s">
        <v>5</v>
      </c>
      <c r="N25" s="120"/>
      <c r="O25" s="120"/>
      <c r="P25" s="120"/>
    </row>
    <row r="26" spans="1:16" s="30" customFormat="1" ht="14.1" customHeight="1" x14ac:dyDescent="0.25">
      <c r="A26" s="7"/>
      <c r="B26" s="141" t="s">
        <v>36</v>
      </c>
      <c r="C26" s="141" t="s">
        <v>36</v>
      </c>
      <c r="D26" s="141" t="s">
        <v>36</v>
      </c>
      <c r="E26" s="404"/>
      <c r="F26" s="120"/>
      <c r="G26" s="120"/>
      <c r="H26" s="120"/>
      <c r="I26" s="7"/>
      <c r="J26" s="141" t="s">
        <v>36</v>
      </c>
      <c r="K26" s="141" t="s">
        <v>36</v>
      </c>
      <c r="L26" s="141" t="s">
        <v>36</v>
      </c>
      <c r="M26" s="404"/>
      <c r="N26" s="120"/>
      <c r="O26" s="120"/>
      <c r="P26" s="120"/>
    </row>
    <row r="27" spans="1:16" s="30" customFormat="1" ht="14.1" customHeight="1" x14ac:dyDescent="0.25">
      <c r="A27" s="7"/>
      <c r="B27" s="137" t="s">
        <v>31</v>
      </c>
      <c r="C27" s="127" t="s">
        <v>33</v>
      </c>
      <c r="D27" s="137" t="s">
        <v>31</v>
      </c>
      <c r="E27" s="404"/>
      <c r="F27" s="120"/>
      <c r="G27" s="120"/>
      <c r="H27" s="120"/>
      <c r="I27" s="7"/>
      <c r="J27" s="137" t="s">
        <v>31</v>
      </c>
      <c r="K27" s="127" t="s">
        <v>15</v>
      </c>
      <c r="L27" s="137" t="s">
        <v>31</v>
      </c>
      <c r="M27" s="404"/>
      <c r="N27" s="120"/>
      <c r="O27" s="120"/>
      <c r="P27" s="120"/>
    </row>
    <row r="28" spans="1:16" s="31" customFormat="1" ht="14.1" customHeight="1" x14ac:dyDescent="0.25">
      <c r="A28" s="9"/>
      <c r="B28" s="45"/>
      <c r="C28" s="45"/>
      <c r="D28" s="45"/>
      <c r="E28" s="405"/>
      <c r="F28" s="26"/>
      <c r="G28" s="26"/>
      <c r="H28" s="26"/>
      <c r="I28" s="9"/>
      <c r="J28" s="45"/>
      <c r="K28" s="45"/>
      <c r="L28" s="45"/>
      <c r="M28" s="405"/>
      <c r="N28" s="26"/>
      <c r="O28" s="26"/>
      <c r="P28" s="26"/>
    </row>
    <row r="29" spans="1:16" s="30" customFormat="1" ht="24" customHeight="1" x14ac:dyDescent="0.25">
      <c r="A29" s="7"/>
      <c r="B29" s="37">
        <f t="array" ref="B29:C29">DaysAndWeeks+DATE(CalendarYear,11,1)-WEEKDAY(DATE(CalendarYear,11,1),(週の始まり="月曜日")+1)+36</f>
        <v>45263</v>
      </c>
      <c r="C29" s="37">
        <v>45264</v>
      </c>
      <c r="D29" s="386" t="s">
        <v>13</v>
      </c>
      <c r="E29" s="387"/>
      <c r="F29" s="387"/>
      <c r="G29" s="387"/>
      <c r="H29" s="388"/>
      <c r="I29" s="7"/>
      <c r="J29" s="37">
        <f t="array" ref="J29:K29">DaysAndWeeks+DATE(CalendarYear,11,1)-WEEKDAY(DATE(CalendarYear,11,1),(週の始まり="月曜日")+1)+36</f>
        <v>45263</v>
      </c>
      <c r="K29" s="37">
        <v>45264</v>
      </c>
      <c r="L29" s="386" t="s">
        <v>13</v>
      </c>
      <c r="M29" s="387"/>
      <c r="N29" s="387"/>
      <c r="O29" s="387"/>
      <c r="P29" s="388"/>
    </row>
    <row r="30" spans="1:16" s="30" customFormat="1" ht="14.1" customHeight="1" x14ac:dyDescent="0.25">
      <c r="A30" s="7"/>
      <c r="B30" s="119"/>
      <c r="C30" s="119"/>
      <c r="D30" s="389"/>
      <c r="E30" s="334"/>
      <c r="F30" s="334"/>
      <c r="G30" s="334"/>
      <c r="H30" s="390"/>
      <c r="I30" s="7"/>
      <c r="J30" s="119"/>
      <c r="K30" s="119"/>
      <c r="L30" s="389"/>
      <c r="M30" s="334"/>
      <c r="N30" s="334"/>
      <c r="O30" s="334"/>
      <c r="P30" s="390"/>
    </row>
    <row r="31" spans="1:16" s="30" customFormat="1" ht="14.1" customHeight="1" x14ac:dyDescent="0.25">
      <c r="A31" s="7"/>
      <c r="B31" s="119"/>
      <c r="C31" s="119"/>
      <c r="D31" s="389"/>
      <c r="E31" s="334"/>
      <c r="F31" s="334"/>
      <c r="G31" s="334"/>
      <c r="H31" s="390"/>
      <c r="I31" s="7"/>
      <c r="J31" s="119"/>
      <c r="K31" s="119"/>
      <c r="L31" s="389"/>
      <c r="M31" s="334"/>
      <c r="N31" s="334"/>
      <c r="O31" s="334"/>
      <c r="P31" s="390"/>
    </row>
    <row r="32" spans="1:16" s="30" customFormat="1" ht="14.1" customHeight="1" x14ac:dyDescent="0.25">
      <c r="A32" s="7"/>
      <c r="B32" s="119"/>
      <c r="C32" s="119"/>
      <c r="D32" s="389"/>
      <c r="E32" s="334"/>
      <c r="F32" s="334"/>
      <c r="G32" s="334"/>
      <c r="H32" s="390"/>
      <c r="I32" s="7"/>
      <c r="J32" s="119"/>
      <c r="K32" s="119"/>
      <c r="L32" s="389"/>
      <c r="M32" s="334"/>
      <c r="N32" s="334"/>
      <c r="O32" s="334"/>
      <c r="P32" s="390"/>
    </row>
    <row r="33" spans="1:16" s="31" customFormat="1" ht="14.1" customHeight="1" x14ac:dyDescent="0.25">
      <c r="A33" s="9"/>
      <c r="B33" s="27"/>
      <c r="C33" s="27"/>
      <c r="D33" s="391"/>
      <c r="E33" s="392"/>
      <c r="F33" s="392"/>
      <c r="G33" s="392"/>
      <c r="H33" s="393"/>
      <c r="I33" s="9"/>
      <c r="J33" s="27"/>
      <c r="K33" s="27"/>
      <c r="L33" s="391"/>
      <c r="M33" s="392"/>
      <c r="N33" s="392"/>
      <c r="O33" s="392"/>
      <c r="P33" s="393"/>
    </row>
    <row r="34" spans="1:16" s="31" customFormat="1" ht="14.1" customHeight="1" x14ac:dyDescent="0.25">
      <c r="A34" s="9"/>
      <c r="B34" s="144"/>
      <c r="C34" s="144"/>
      <c r="D34" s="143"/>
      <c r="E34" s="143"/>
      <c r="F34" s="143"/>
      <c r="G34" s="143"/>
      <c r="H34" s="143"/>
      <c r="I34" s="9"/>
      <c r="J34" s="144"/>
      <c r="K34" s="144"/>
      <c r="L34" s="143"/>
      <c r="M34" s="143"/>
      <c r="N34" s="143"/>
      <c r="O34" s="143"/>
      <c r="P34" s="143"/>
    </row>
    <row r="35" spans="1:16" ht="9" customHeight="1" x14ac:dyDescent="0.25">
      <c r="A35" s="1"/>
      <c r="B35" s="1"/>
      <c r="C35" s="1"/>
      <c r="D35" s="1"/>
      <c r="E35" s="344" t="s">
        <v>38</v>
      </c>
      <c r="F35" s="344"/>
      <c r="G35" s="344"/>
      <c r="H35" s="1"/>
      <c r="I35" s="1" t="s">
        <v>0</v>
      </c>
      <c r="J35" s="1"/>
      <c r="K35" s="1"/>
      <c r="L35" s="1"/>
      <c r="M35" s="344" t="s">
        <v>38</v>
      </c>
      <c r="N35" s="344"/>
      <c r="O35" s="344"/>
      <c r="P35" s="1"/>
    </row>
    <row r="36" spans="1:16" ht="96" customHeight="1" x14ac:dyDescent="0.25">
      <c r="A36" s="1"/>
      <c r="B36" s="403" t="str">
        <f>CalendarYear&amp;"年"&amp;"11月"</f>
        <v>2023年11月</v>
      </c>
      <c r="C36" s="403"/>
      <c r="D36" s="403"/>
      <c r="E36" s="344"/>
      <c r="F36" s="344"/>
      <c r="G36" s="344"/>
      <c r="H36" s="2"/>
      <c r="I36" s="1"/>
      <c r="J36" s="403" t="str">
        <f>CalendarYear&amp;"年"&amp;"11月"</f>
        <v>2023年11月</v>
      </c>
      <c r="K36" s="403"/>
      <c r="L36" s="403"/>
      <c r="M36" s="344"/>
      <c r="N36" s="344"/>
      <c r="O36" s="344"/>
      <c r="P36" s="2"/>
    </row>
    <row r="37" spans="1:16" s="29" customFormat="1" ht="24" customHeight="1" x14ac:dyDescent="0.25">
      <c r="A37" s="3"/>
      <c r="B37" s="23" t="str">
        <f>週の始まり</f>
        <v>日曜日</v>
      </c>
      <c r="C37" s="24" t="str">
        <f t="shared" ref="C37:H37" si="2">TEXT(C38,"aaaa")</f>
        <v>月曜日</v>
      </c>
      <c r="D37" s="24" t="str">
        <f t="shared" si="2"/>
        <v>火曜日</v>
      </c>
      <c r="E37" s="24" t="str">
        <f t="shared" si="2"/>
        <v>水曜日</v>
      </c>
      <c r="F37" s="24" t="str">
        <f t="shared" si="2"/>
        <v>木曜日</v>
      </c>
      <c r="G37" s="24" t="str">
        <f t="shared" si="2"/>
        <v>金曜日</v>
      </c>
      <c r="H37" s="25" t="str">
        <f t="shared" si="2"/>
        <v>土曜日</v>
      </c>
      <c r="I37" s="3"/>
      <c r="J37" s="23" t="str">
        <f>週の始まり</f>
        <v>日曜日</v>
      </c>
      <c r="K37" s="24" t="str">
        <f t="shared" ref="K37:P37" si="3">TEXT(K38,"aaaa")</f>
        <v>月曜日</v>
      </c>
      <c r="L37" s="24" t="str">
        <f t="shared" si="3"/>
        <v>火曜日</v>
      </c>
      <c r="M37" s="24" t="str">
        <f t="shared" si="3"/>
        <v>水曜日</v>
      </c>
      <c r="N37" s="24" t="str">
        <f t="shared" si="3"/>
        <v>木曜日</v>
      </c>
      <c r="O37" s="24" t="str">
        <f t="shared" si="3"/>
        <v>金曜日</v>
      </c>
      <c r="P37" s="25" t="str">
        <f t="shared" si="3"/>
        <v>土曜日</v>
      </c>
    </row>
    <row r="38" spans="1:16" s="30" customFormat="1" ht="24" customHeight="1" x14ac:dyDescent="0.25">
      <c r="A38" s="7"/>
      <c r="B38" s="36">
        <f t="array" ref="B38:H38">DaysAndWeeks+DATE(CalendarYear,11,1)-WEEKDAY(DATE(CalendarYear,11,1),(週の始まり="月曜日")+1)+1</f>
        <v>45228</v>
      </c>
      <c r="C38" s="36">
        <v>45229</v>
      </c>
      <c r="D38" s="36">
        <v>45230</v>
      </c>
      <c r="E38" s="36">
        <v>45231</v>
      </c>
      <c r="F38" s="36">
        <v>45232</v>
      </c>
      <c r="G38" s="36">
        <v>45233</v>
      </c>
      <c r="H38" s="36">
        <v>45234</v>
      </c>
      <c r="I38" s="7"/>
      <c r="J38" s="36">
        <f t="array" ref="J38:P38">DaysAndWeeks+DATE(CalendarYear,11,1)-WEEKDAY(DATE(CalendarYear,11,1),(週の始まり="月曜日")+1)+1</f>
        <v>45228</v>
      </c>
      <c r="K38" s="36">
        <v>45229</v>
      </c>
      <c r="L38" s="36">
        <v>45230</v>
      </c>
      <c r="M38" s="36">
        <v>45231</v>
      </c>
      <c r="N38" s="36">
        <v>45232</v>
      </c>
      <c r="O38" s="36">
        <v>45233</v>
      </c>
      <c r="P38" s="36">
        <v>45234</v>
      </c>
    </row>
    <row r="39" spans="1:16" s="30" customFormat="1" ht="14.1" customHeight="1" x14ac:dyDescent="0.25">
      <c r="A39" s="7"/>
      <c r="B39" s="118"/>
      <c r="C39" s="118"/>
      <c r="D39" s="126" t="s">
        <v>16</v>
      </c>
      <c r="E39" s="404" t="s">
        <v>5</v>
      </c>
      <c r="F39" s="126" t="s">
        <v>16</v>
      </c>
      <c r="G39" s="126" t="s">
        <v>16</v>
      </c>
      <c r="H39" s="126" t="s">
        <v>16</v>
      </c>
      <c r="I39" s="7"/>
      <c r="J39" s="118"/>
      <c r="K39" s="118"/>
      <c r="L39" s="126" t="s">
        <v>16</v>
      </c>
      <c r="M39" s="404" t="s">
        <v>5</v>
      </c>
      <c r="N39" s="126" t="s">
        <v>16</v>
      </c>
      <c r="O39" s="126" t="s">
        <v>16</v>
      </c>
      <c r="P39" s="126" t="s">
        <v>16</v>
      </c>
    </row>
    <row r="40" spans="1:16" s="30" customFormat="1" ht="14.1" customHeight="1" x14ac:dyDescent="0.25">
      <c r="A40" s="7"/>
      <c r="B40" s="118"/>
      <c r="C40" s="118"/>
      <c r="D40" s="138" t="s">
        <v>32</v>
      </c>
      <c r="E40" s="404"/>
      <c r="F40" s="138" t="s">
        <v>32</v>
      </c>
      <c r="G40" s="138" t="s">
        <v>32</v>
      </c>
      <c r="H40" s="127" t="s">
        <v>15</v>
      </c>
      <c r="I40" s="7"/>
      <c r="J40" s="118"/>
      <c r="K40" s="118"/>
      <c r="L40" s="138" t="s">
        <v>32</v>
      </c>
      <c r="M40" s="404"/>
      <c r="N40" s="138" t="s">
        <v>32</v>
      </c>
      <c r="O40" s="138" t="s">
        <v>32</v>
      </c>
      <c r="P40" s="127" t="s">
        <v>15</v>
      </c>
    </row>
    <row r="41" spans="1:16" s="30" customFormat="1" ht="14.1" customHeight="1" x14ac:dyDescent="0.25">
      <c r="A41" s="7"/>
      <c r="B41" s="118"/>
      <c r="C41" s="118"/>
      <c r="D41" s="137" t="s">
        <v>31</v>
      </c>
      <c r="E41" s="404"/>
      <c r="F41" s="127" t="s">
        <v>15</v>
      </c>
      <c r="G41" s="137" t="s">
        <v>31</v>
      </c>
      <c r="H41" s="118"/>
      <c r="I41" s="7"/>
      <c r="J41" s="118"/>
      <c r="K41" s="118"/>
      <c r="L41" s="137" t="s">
        <v>31</v>
      </c>
      <c r="M41" s="404"/>
      <c r="N41" s="127" t="s">
        <v>15</v>
      </c>
      <c r="O41" s="137" t="s">
        <v>31</v>
      </c>
      <c r="P41" s="118"/>
    </row>
    <row r="42" spans="1:16" s="31" customFormat="1" ht="14.1" customHeight="1" x14ac:dyDescent="0.25">
      <c r="A42" s="9"/>
      <c r="B42" s="26"/>
      <c r="C42" s="45"/>
      <c r="D42" s="136"/>
      <c r="E42" s="405"/>
      <c r="F42" s="45"/>
      <c r="G42" s="45"/>
      <c r="H42" s="139" t="s">
        <v>34</v>
      </c>
      <c r="I42" s="9"/>
      <c r="J42" s="26"/>
      <c r="K42" s="45"/>
      <c r="L42" s="136"/>
      <c r="M42" s="405"/>
      <c r="N42" s="45"/>
      <c r="O42" s="45"/>
      <c r="P42" s="139" t="s">
        <v>34</v>
      </c>
    </row>
    <row r="43" spans="1:16" s="30" customFormat="1" ht="24" customHeight="1" x14ac:dyDescent="0.25">
      <c r="A43" s="7"/>
      <c r="B43" s="37">
        <f t="array" ref="B43:H43">DaysAndWeeks+DATE(CalendarYear,11,1)-WEEKDAY(DATE(CalendarYear,11,1),(週の始まり="月曜日")+1)+8</f>
        <v>45235</v>
      </c>
      <c r="C43" s="37">
        <v>45236</v>
      </c>
      <c r="D43" s="37">
        <v>45237</v>
      </c>
      <c r="E43" s="37">
        <v>45238</v>
      </c>
      <c r="F43" s="37">
        <v>45239</v>
      </c>
      <c r="G43" s="37">
        <v>45240</v>
      </c>
      <c r="H43" s="37">
        <v>45241</v>
      </c>
      <c r="I43" s="7"/>
      <c r="J43" s="37">
        <f t="array" ref="J43:P43">DaysAndWeeks+DATE(CalendarYear,11,1)-WEEKDAY(DATE(CalendarYear,11,1),(週の始まり="月曜日")+1)+8</f>
        <v>45235</v>
      </c>
      <c r="K43" s="37">
        <v>45236</v>
      </c>
      <c r="L43" s="37">
        <v>45237</v>
      </c>
      <c r="M43" s="37">
        <v>45238</v>
      </c>
      <c r="N43" s="37">
        <v>45239</v>
      </c>
      <c r="O43" s="37">
        <v>45240</v>
      </c>
      <c r="P43" s="37">
        <v>45241</v>
      </c>
    </row>
    <row r="44" spans="1:16" s="30" customFormat="1" ht="14.1" customHeight="1" x14ac:dyDescent="0.25">
      <c r="A44" s="7"/>
      <c r="B44" s="126" t="s">
        <v>16</v>
      </c>
      <c r="C44" s="126" t="s">
        <v>16</v>
      </c>
      <c r="D44" s="126" t="s">
        <v>16</v>
      </c>
      <c r="E44" s="404" t="s">
        <v>5</v>
      </c>
      <c r="F44" s="126" t="s">
        <v>16</v>
      </c>
      <c r="G44" s="126" t="s">
        <v>16</v>
      </c>
      <c r="H44" s="126" t="s">
        <v>16</v>
      </c>
      <c r="I44" s="7"/>
      <c r="J44" s="126" t="s">
        <v>16</v>
      </c>
      <c r="K44" s="126" t="s">
        <v>16</v>
      </c>
      <c r="L44" s="126" t="s">
        <v>16</v>
      </c>
      <c r="M44" s="404" t="s">
        <v>5</v>
      </c>
      <c r="N44" s="126" t="s">
        <v>16</v>
      </c>
      <c r="O44" s="126" t="s">
        <v>16</v>
      </c>
      <c r="P44" s="126" t="s">
        <v>16</v>
      </c>
    </row>
    <row r="45" spans="1:16" s="30" customFormat="1" ht="14.1" customHeight="1" x14ac:dyDescent="0.25">
      <c r="A45" s="7"/>
      <c r="B45" s="137" t="s">
        <v>31</v>
      </c>
      <c r="C45" s="138" t="s">
        <v>32</v>
      </c>
      <c r="D45" s="138" t="s">
        <v>32</v>
      </c>
      <c r="E45" s="404"/>
      <c r="F45" s="138" t="s">
        <v>32</v>
      </c>
      <c r="G45" s="140" t="s">
        <v>19</v>
      </c>
      <c r="H45" s="140" t="s">
        <v>19</v>
      </c>
      <c r="I45" s="7"/>
      <c r="J45" s="137" t="s">
        <v>31</v>
      </c>
      <c r="K45" s="138" t="s">
        <v>32</v>
      </c>
      <c r="L45" s="138" t="s">
        <v>32</v>
      </c>
      <c r="M45" s="404"/>
      <c r="N45" s="138" t="s">
        <v>32</v>
      </c>
      <c r="O45" s="140" t="s">
        <v>19</v>
      </c>
      <c r="P45" s="140" t="s">
        <v>19</v>
      </c>
    </row>
    <row r="46" spans="1:16" s="30" customFormat="1" ht="14.1" customHeight="1" x14ac:dyDescent="0.25">
      <c r="A46" s="7"/>
      <c r="B46" s="119"/>
      <c r="C46" s="127" t="s">
        <v>15</v>
      </c>
      <c r="D46" s="137" t="s">
        <v>31</v>
      </c>
      <c r="E46" s="404"/>
      <c r="F46" s="127" t="s">
        <v>15</v>
      </c>
      <c r="G46" s="137" t="s">
        <v>31</v>
      </c>
      <c r="H46" s="127" t="s">
        <v>15</v>
      </c>
      <c r="I46" s="7"/>
      <c r="J46" s="119"/>
      <c r="K46" s="127" t="s">
        <v>15</v>
      </c>
      <c r="L46" s="137" t="s">
        <v>31</v>
      </c>
      <c r="M46" s="404"/>
      <c r="N46" s="127" t="s">
        <v>15</v>
      </c>
      <c r="O46" s="137" t="s">
        <v>31</v>
      </c>
      <c r="P46" s="127" t="s">
        <v>15</v>
      </c>
    </row>
    <row r="47" spans="1:16" s="31" customFormat="1" ht="14.1" customHeight="1" x14ac:dyDescent="0.25">
      <c r="A47" s="9"/>
      <c r="B47" s="139" t="s">
        <v>34</v>
      </c>
      <c r="C47" s="45"/>
      <c r="D47" s="45"/>
      <c r="E47" s="405"/>
      <c r="F47" s="45"/>
      <c r="G47" s="45"/>
      <c r="H47" s="45"/>
      <c r="I47" s="9"/>
      <c r="J47" s="139" t="s">
        <v>34</v>
      </c>
      <c r="K47" s="45"/>
      <c r="L47" s="45"/>
      <c r="M47" s="405"/>
      <c r="N47" s="45"/>
      <c r="O47" s="45"/>
      <c r="P47" s="45"/>
    </row>
    <row r="48" spans="1:16" s="30" customFormat="1" ht="24" customHeight="1" x14ac:dyDescent="0.25">
      <c r="A48" s="7"/>
      <c r="B48" s="38">
        <f t="array" ref="B48:H48">DaysAndWeeks+DATE(CalendarYear,11,1)-WEEKDAY(DATE(CalendarYear,11,1),(週の始まり="月曜日")+1)+15</f>
        <v>45242</v>
      </c>
      <c r="C48" s="38">
        <v>45243</v>
      </c>
      <c r="D48" s="38">
        <v>45244</v>
      </c>
      <c r="E48" s="38">
        <v>45245</v>
      </c>
      <c r="F48" s="38">
        <v>45246</v>
      </c>
      <c r="G48" s="38">
        <v>45247</v>
      </c>
      <c r="H48" s="38">
        <v>45248</v>
      </c>
      <c r="I48" s="7"/>
      <c r="J48" s="38">
        <f t="array" ref="J48:P48">DaysAndWeeks+DATE(CalendarYear,11,1)-WEEKDAY(DATE(CalendarYear,11,1),(週の始まり="月曜日")+1)+15</f>
        <v>45242</v>
      </c>
      <c r="K48" s="38">
        <v>45243</v>
      </c>
      <c r="L48" s="38">
        <v>45244</v>
      </c>
      <c r="M48" s="38">
        <v>45245</v>
      </c>
      <c r="N48" s="38">
        <v>45246</v>
      </c>
      <c r="O48" s="38">
        <v>45247</v>
      </c>
      <c r="P48" s="38">
        <v>45248</v>
      </c>
    </row>
    <row r="49" spans="1:16" s="30" customFormat="1" ht="14.1" customHeight="1" x14ac:dyDescent="0.25">
      <c r="A49" s="7"/>
      <c r="B49" s="126" t="s">
        <v>16</v>
      </c>
      <c r="C49" s="126" t="s">
        <v>16</v>
      </c>
      <c r="D49" s="126" t="s">
        <v>16</v>
      </c>
      <c r="E49" s="404" t="s">
        <v>5</v>
      </c>
      <c r="F49" s="126" t="s">
        <v>16</v>
      </c>
      <c r="G49" s="126" t="s">
        <v>16</v>
      </c>
      <c r="H49" s="126" t="s">
        <v>16</v>
      </c>
      <c r="I49" s="7"/>
      <c r="J49" s="126" t="s">
        <v>16</v>
      </c>
      <c r="K49" s="126" t="s">
        <v>16</v>
      </c>
      <c r="L49" s="126" t="s">
        <v>16</v>
      </c>
      <c r="M49" s="404" t="s">
        <v>5</v>
      </c>
      <c r="N49" s="126" t="s">
        <v>16</v>
      </c>
      <c r="O49" s="126" t="s">
        <v>16</v>
      </c>
      <c r="P49" s="126" t="s">
        <v>16</v>
      </c>
    </row>
    <row r="50" spans="1:16" s="30" customFormat="1" ht="14.1" customHeight="1" x14ac:dyDescent="0.25">
      <c r="A50" s="7"/>
      <c r="B50" s="140" t="s">
        <v>19</v>
      </c>
      <c r="C50" s="140" t="s">
        <v>19</v>
      </c>
      <c r="D50" s="140" t="s">
        <v>19</v>
      </c>
      <c r="E50" s="404"/>
      <c r="F50" s="140" t="s">
        <v>19</v>
      </c>
      <c r="G50" s="140" t="s">
        <v>19</v>
      </c>
      <c r="H50" s="140" t="s">
        <v>19</v>
      </c>
      <c r="I50" s="7"/>
      <c r="J50" s="140" t="s">
        <v>19</v>
      </c>
      <c r="K50" s="140" t="s">
        <v>19</v>
      </c>
      <c r="L50" s="140" t="s">
        <v>19</v>
      </c>
      <c r="M50" s="404"/>
      <c r="N50" s="140" t="s">
        <v>19</v>
      </c>
      <c r="O50" s="140" t="s">
        <v>19</v>
      </c>
      <c r="P50" s="140" t="s">
        <v>19</v>
      </c>
    </row>
    <row r="51" spans="1:16" s="30" customFormat="1" ht="14.1" customHeight="1" x14ac:dyDescent="0.25">
      <c r="A51" s="7"/>
      <c r="B51" s="137" t="s">
        <v>31</v>
      </c>
      <c r="C51" s="127" t="s">
        <v>15</v>
      </c>
      <c r="D51" s="137" t="s">
        <v>31</v>
      </c>
      <c r="E51" s="404"/>
      <c r="F51" s="127" t="s">
        <v>15</v>
      </c>
      <c r="G51" s="137" t="s">
        <v>31</v>
      </c>
      <c r="H51" s="127" t="s">
        <v>15</v>
      </c>
      <c r="I51" s="7"/>
      <c r="J51" s="137" t="s">
        <v>31</v>
      </c>
      <c r="K51" s="127" t="s">
        <v>15</v>
      </c>
      <c r="L51" s="137" t="s">
        <v>31</v>
      </c>
      <c r="M51" s="404"/>
      <c r="N51" s="127" t="s">
        <v>15</v>
      </c>
      <c r="O51" s="137" t="s">
        <v>31</v>
      </c>
      <c r="P51" s="127" t="s">
        <v>15</v>
      </c>
    </row>
    <row r="52" spans="1:16" s="31" customFormat="1" ht="14.1" customHeight="1" x14ac:dyDescent="0.25">
      <c r="A52" s="9"/>
      <c r="B52" s="45"/>
      <c r="C52" s="45"/>
      <c r="D52" s="45"/>
      <c r="E52" s="405"/>
      <c r="F52" s="45"/>
      <c r="G52" s="45"/>
      <c r="H52" s="45"/>
      <c r="I52" s="9"/>
      <c r="J52" s="45"/>
      <c r="K52" s="45"/>
      <c r="L52" s="45"/>
      <c r="M52" s="405"/>
      <c r="N52" s="45"/>
      <c r="O52" s="45"/>
      <c r="P52" s="45"/>
    </row>
    <row r="53" spans="1:16" s="30" customFormat="1" ht="24" customHeight="1" x14ac:dyDescent="0.25">
      <c r="A53" s="7"/>
      <c r="B53" s="37">
        <f t="array" ref="B53:H53">DaysAndWeeks+DATE(CalendarYear,11,1)-WEEKDAY(DATE(CalendarYear,11,1),(週の始まり="月曜日")+1)+22</f>
        <v>45249</v>
      </c>
      <c r="C53" s="37">
        <v>45250</v>
      </c>
      <c r="D53" s="37">
        <v>45251</v>
      </c>
      <c r="E53" s="37">
        <v>45252</v>
      </c>
      <c r="F53" s="37">
        <v>45253</v>
      </c>
      <c r="G53" s="37">
        <v>45254</v>
      </c>
      <c r="H53" s="37">
        <v>45255</v>
      </c>
      <c r="I53" s="7"/>
      <c r="J53" s="37">
        <f t="array" ref="J53:P53">DaysAndWeeks+DATE(CalendarYear,11,1)-WEEKDAY(DATE(CalendarYear,11,1),(週の始まり="月曜日")+1)+22</f>
        <v>45249</v>
      </c>
      <c r="K53" s="37">
        <v>45250</v>
      </c>
      <c r="L53" s="37">
        <v>45251</v>
      </c>
      <c r="M53" s="37">
        <v>45252</v>
      </c>
      <c r="N53" s="37">
        <v>45253</v>
      </c>
      <c r="O53" s="37">
        <v>45254</v>
      </c>
      <c r="P53" s="37">
        <v>45255</v>
      </c>
    </row>
    <row r="54" spans="1:16" s="30" customFormat="1" ht="14.1" customHeight="1" x14ac:dyDescent="0.25">
      <c r="A54" s="7"/>
      <c r="B54" s="126" t="s">
        <v>16</v>
      </c>
      <c r="C54" s="126" t="s">
        <v>16</v>
      </c>
      <c r="D54" s="404" t="s">
        <v>6</v>
      </c>
      <c r="E54" s="126" t="s">
        <v>16</v>
      </c>
      <c r="F54" s="126" t="s">
        <v>16</v>
      </c>
      <c r="G54" s="126" t="s">
        <v>16</v>
      </c>
      <c r="H54" s="126" t="s">
        <v>16</v>
      </c>
      <c r="I54" s="7"/>
      <c r="J54" s="126" t="s">
        <v>16</v>
      </c>
      <c r="K54" s="126" t="s">
        <v>16</v>
      </c>
      <c r="L54" s="404" t="s">
        <v>6</v>
      </c>
      <c r="M54" s="126" t="s">
        <v>16</v>
      </c>
      <c r="N54" s="126" t="s">
        <v>16</v>
      </c>
      <c r="O54" s="126" t="s">
        <v>16</v>
      </c>
      <c r="P54" s="126" t="s">
        <v>16</v>
      </c>
    </row>
    <row r="55" spans="1:16" s="30" customFormat="1" ht="14.1" customHeight="1" x14ac:dyDescent="0.25">
      <c r="A55" s="7"/>
      <c r="B55" s="137" t="s">
        <v>31</v>
      </c>
      <c r="C55" s="141" t="s">
        <v>36</v>
      </c>
      <c r="D55" s="404"/>
      <c r="E55" s="141" t="s">
        <v>36</v>
      </c>
      <c r="F55" s="141" t="s">
        <v>36</v>
      </c>
      <c r="G55" s="141" t="s">
        <v>36</v>
      </c>
      <c r="H55" s="141" t="s">
        <v>36</v>
      </c>
      <c r="I55" s="7"/>
      <c r="J55" s="137" t="s">
        <v>31</v>
      </c>
      <c r="K55" s="141" t="s">
        <v>36</v>
      </c>
      <c r="L55" s="404"/>
      <c r="M55" s="141" t="s">
        <v>36</v>
      </c>
      <c r="N55" s="141" t="s">
        <v>36</v>
      </c>
      <c r="O55" s="141" t="s">
        <v>36</v>
      </c>
      <c r="P55" s="141" t="s">
        <v>36</v>
      </c>
    </row>
    <row r="56" spans="1:16" s="30" customFormat="1" ht="14.1" customHeight="1" x14ac:dyDescent="0.25">
      <c r="A56" s="7"/>
      <c r="B56" s="119"/>
      <c r="C56" s="127" t="s">
        <v>15</v>
      </c>
      <c r="D56" s="404"/>
      <c r="E56" s="137" t="s">
        <v>31</v>
      </c>
      <c r="F56" s="127" t="s">
        <v>15</v>
      </c>
      <c r="G56" s="137" t="s">
        <v>31</v>
      </c>
      <c r="H56" s="127" t="s">
        <v>15</v>
      </c>
      <c r="I56" s="7"/>
      <c r="J56" s="119"/>
      <c r="K56" s="127" t="s">
        <v>15</v>
      </c>
      <c r="L56" s="404"/>
      <c r="M56" s="137" t="s">
        <v>31</v>
      </c>
      <c r="N56" s="127" t="s">
        <v>15</v>
      </c>
      <c r="O56" s="137" t="s">
        <v>31</v>
      </c>
      <c r="P56" s="127" t="s">
        <v>15</v>
      </c>
    </row>
    <row r="57" spans="1:16" s="31" customFormat="1" ht="14.1" customHeight="1" x14ac:dyDescent="0.25">
      <c r="A57" s="9"/>
      <c r="B57" s="142" t="s">
        <v>37</v>
      </c>
      <c r="C57" s="45"/>
      <c r="D57" s="405"/>
      <c r="E57" s="135"/>
      <c r="F57" s="45"/>
      <c r="G57" s="45"/>
      <c r="H57" s="45"/>
      <c r="I57" s="9"/>
      <c r="J57" s="142" t="s">
        <v>37</v>
      </c>
      <c r="K57" s="45"/>
      <c r="L57" s="405"/>
      <c r="M57" s="135"/>
      <c r="N57" s="45"/>
      <c r="O57" s="45"/>
      <c r="P57" s="45"/>
    </row>
    <row r="58" spans="1:16" s="30" customFormat="1" ht="24" customHeight="1" x14ac:dyDescent="0.25">
      <c r="A58" s="7"/>
      <c r="B58" s="38">
        <f t="array" ref="B58:H58">DaysAndWeeks+DATE(CalendarYear,11,1)-WEEKDAY(DATE(CalendarYear,11,1),(週の始まり="月曜日")+1)+29</f>
        <v>45256</v>
      </c>
      <c r="C58" s="38">
        <v>45257</v>
      </c>
      <c r="D58" s="38">
        <v>45258</v>
      </c>
      <c r="E58" s="38">
        <v>45259</v>
      </c>
      <c r="F58" s="38">
        <v>45260</v>
      </c>
      <c r="G58" s="38">
        <v>45261</v>
      </c>
      <c r="H58" s="38">
        <v>45262</v>
      </c>
      <c r="I58" s="7"/>
      <c r="J58" s="38">
        <f t="array" ref="J58:P58">DaysAndWeeks+DATE(CalendarYear,11,1)-WEEKDAY(DATE(CalendarYear,11,1),(週の始まり="月曜日")+1)+29</f>
        <v>45256</v>
      </c>
      <c r="K58" s="38">
        <v>45257</v>
      </c>
      <c r="L58" s="38">
        <v>45258</v>
      </c>
      <c r="M58" s="38">
        <v>45259</v>
      </c>
      <c r="N58" s="38">
        <v>45260</v>
      </c>
      <c r="O58" s="38">
        <v>45261</v>
      </c>
      <c r="P58" s="38">
        <v>45262</v>
      </c>
    </row>
    <row r="59" spans="1:16" s="30" customFormat="1" ht="14.1" customHeight="1" x14ac:dyDescent="0.25">
      <c r="A59" s="7"/>
      <c r="B59" s="126" t="s">
        <v>16</v>
      </c>
      <c r="C59" s="126" t="s">
        <v>16</v>
      </c>
      <c r="D59" s="126" t="s">
        <v>16</v>
      </c>
      <c r="E59" s="404" t="s">
        <v>5</v>
      </c>
      <c r="F59" s="120"/>
      <c r="G59" s="120"/>
      <c r="H59" s="120"/>
      <c r="I59" s="7"/>
      <c r="J59" s="126" t="s">
        <v>16</v>
      </c>
      <c r="K59" s="126" t="s">
        <v>16</v>
      </c>
      <c r="L59" s="126" t="s">
        <v>16</v>
      </c>
      <c r="M59" s="404" t="s">
        <v>5</v>
      </c>
      <c r="N59" s="120"/>
      <c r="O59" s="120"/>
      <c r="P59" s="120"/>
    </row>
    <row r="60" spans="1:16" s="30" customFormat="1" ht="14.1" customHeight="1" x14ac:dyDescent="0.25">
      <c r="A60" s="7"/>
      <c r="B60" s="141" t="s">
        <v>36</v>
      </c>
      <c r="C60" s="141" t="s">
        <v>36</v>
      </c>
      <c r="D60" s="141" t="s">
        <v>36</v>
      </c>
      <c r="E60" s="404"/>
      <c r="F60" s="120"/>
      <c r="G60" s="120"/>
      <c r="H60" s="120"/>
      <c r="I60" s="7"/>
      <c r="J60" s="141" t="s">
        <v>36</v>
      </c>
      <c r="K60" s="141" t="s">
        <v>36</v>
      </c>
      <c r="L60" s="141" t="s">
        <v>36</v>
      </c>
      <c r="M60" s="404"/>
      <c r="N60" s="120"/>
      <c r="O60" s="120"/>
      <c r="P60" s="120"/>
    </row>
    <row r="61" spans="1:16" s="30" customFormat="1" ht="14.1" customHeight="1" x14ac:dyDescent="0.25">
      <c r="A61" s="7"/>
      <c r="B61" s="137" t="s">
        <v>31</v>
      </c>
      <c r="C61" s="127" t="s">
        <v>15</v>
      </c>
      <c r="D61" s="137" t="s">
        <v>31</v>
      </c>
      <c r="E61" s="404"/>
      <c r="F61" s="120"/>
      <c r="G61" s="120"/>
      <c r="H61" s="120"/>
      <c r="I61" s="7"/>
      <c r="J61" s="137" t="s">
        <v>31</v>
      </c>
      <c r="K61" s="127" t="s">
        <v>15</v>
      </c>
      <c r="L61" s="137" t="s">
        <v>31</v>
      </c>
      <c r="M61" s="404"/>
      <c r="N61" s="120"/>
      <c r="O61" s="120"/>
      <c r="P61" s="120"/>
    </row>
    <row r="62" spans="1:16" s="31" customFormat="1" ht="14.1" customHeight="1" x14ac:dyDescent="0.25">
      <c r="A62" s="9"/>
      <c r="B62" s="45"/>
      <c r="C62" s="45"/>
      <c r="D62" s="45"/>
      <c r="E62" s="405"/>
      <c r="F62" s="26"/>
      <c r="G62" s="26"/>
      <c r="H62" s="26"/>
      <c r="I62" s="9"/>
      <c r="J62" s="45"/>
      <c r="K62" s="45"/>
      <c r="L62" s="45"/>
      <c r="M62" s="405"/>
      <c r="N62" s="26"/>
      <c r="O62" s="26"/>
      <c r="P62" s="26"/>
    </row>
    <row r="63" spans="1:16" s="30" customFormat="1" ht="24" customHeight="1" x14ac:dyDescent="0.25">
      <c r="A63" s="7"/>
      <c r="B63" s="37">
        <f t="array" ref="B63:C63">DaysAndWeeks+DATE(CalendarYear,11,1)-WEEKDAY(DATE(CalendarYear,11,1),(週の始まり="月曜日")+1)+36</f>
        <v>45263</v>
      </c>
      <c r="C63" s="37">
        <v>45264</v>
      </c>
      <c r="D63" s="386" t="s">
        <v>13</v>
      </c>
      <c r="E63" s="387"/>
      <c r="F63" s="387"/>
      <c r="G63" s="387"/>
      <c r="H63" s="388"/>
      <c r="I63" s="7"/>
      <c r="J63" s="37">
        <f t="array" ref="J63:K63">DaysAndWeeks+DATE(CalendarYear,11,1)-WEEKDAY(DATE(CalendarYear,11,1),(週の始まり="月曜日")+1)+36</f>
        <v>45263</v>
      </c>
      <c r="K63" s="37">
        <v>45264</v>
      </c>
      <c r="L63" s="386" t="s">
        <v>13</v>
      </c>
      <c r="M63" s="387"/>
      <c r="N63" s="387"/>
      <c r="O63" s="387"/>
      <c r="P63" s="388"/>
    </row>
    <row r="64" spans="1:16" s="30" customFormat="1" ht="14.1" customHeight="1" x14ac:dyDescent="0.25">
      <c r="A64" s="7"/>
      <c r="B64" s="119"/>
      <c r="C64" s="119"/>
      <c r="D64" s="389"/>
      <c r="E64" s="334"/>
      <c r="F64" s="334"/>
      <c r="G64" s="334"/>
      <c r="H64" s="390"/>
      <c r="I64" s="7"/>
      <c r="J64" s="119"/>
      <c r="K64" s="119"/>
      <c r="L64" s="389"/>
      <c r="M64" s="334"/>
      <c r="N64" s="334"/>
      <c r="O64" s="334"/>
      <c r="P64" s="390"/>
    </row>
    <row r="65" spans="1:16" s="30" customFormat="1" ht="14.1" customHeight="1" x14ac:dyDescent="0.25">
      <c r="A65" s="7"/>
      <c r="B65" s="119"/>
      <c r="C65" s="119"/>
      <c r="D65" s="389"/>
      <c r="E65" s="334"/>
      <c r="F65" s="334"/>
      <c r="G65" s="334"/>
      <c r="H65" s="390"/>
      <c r="I65" s="7"/>
      <c r="J65" s="119"/>
      <c r="K65" s="119"/>
      <c r="L65" s="389"/>
      <c r="M65" s="334"/>
      <c r="N65" s="334"/>
      <c r="O65" s="334"/>
      <c r="P65" s="390"/>
    </row>
    <row r="66" spans="1:16" s="30" customFormat="1" ht="14.1" customHeight="1" x14ac:dyDescent="0.25">
      <c r="A66" s="7"/>
      <c r="B66" s="119"/>
      <c r="C66" s="119"/>
      <c r="D66" s="389"/>
      <c r="E66" s="334"/>
      <c r="F66" s="334"/>
      <c r="G66" s="334"/>
      <c r="H66" s="390"/>
      <c r="I66" s="7"/>
      <c r="J66" s="119"/>
      <c r="K66" s="119"/>
      <c r="L66" s="389"/>
      <c r="M66" s="334"/>
      <c r="N66" s="334"/>
      <c r="O66" s="334"/>
      <c r="P66" s="390"/>
    </row>
    <row r="67" spans="1:16" s="31" customFormat="1" ht="14.1" customHeight="1" x14ac:dyDescent="0.25">
      <c r="A67" s="9"/>
      <c r="B67" s="27"/>
      <c r="C67" s="27"/>
      <c r="D67" s="391"/>
      <c r="E67" s="392"/>
      <c r="F67" s="392"/>
      <c r="G67" s="392"/>
      <c r="H67" s="393"/>
      <c r="I67" s="9"/>
      <c r="J67" s="27"/>
      <c r="K67" s="27"/>
      <c r="L67" s="391"/>
      <c r="M67" s="392"/>
      <c r="N67" s="392"/>
      <c r="O67" s="392"/>
      <c r="P67" s="393"/>
    </row>
  </sheetData>
  <mergeCells count="32">
    <mergeCell ref="D63:H67"/>
    <mergeCell ref="L63:P67"/>
    <mergeCell ref="E49:E52"/>
    <mergeCell ref="M49:M52"/>
    <mergeCell ref="D54:D57"/>
    <mergeCell ref="L54:L57"/>
    <mergeCell ref="E59:E62"/>
    <mergeCell ref="M59:M62"/>
    <mergeCell ref="B36:D36"/>
    <mergeCell ref="J36:L36"/>
    <mergeCell ref="E39:E42"/>
    <mergeCell ref="M39:M42"/>
    <mergeCell ref="E44:E47"/>
    <mergeCell ref="M44:M47"/>
    <mergeCell ref="L20:L23"/>
    <mergeCell ref="M25:M28"/>
    <mergeCell ref="L29:P33"/>
    <mergeCell ref="E35:G36"/>
    <mergeCell ref="M35:O36"/>
    <mergeCell ref="M1:O2"/>
    <mergeCell ref="J2:L2"/>
    <mergeCell ref="M5:M8"/>
    <mergeCell ref="M10:M13"/>
    <mergeCell ref="M15:M18"/>
    <mergeCell ref="B2:D2"/>
    <mergeCell ref="E1:G2"/>
    <mergeCell ref="D29:H33"/>
    <mergeCell ref="E5:E8"/>
    <mergeCell ref="E10:E13"/>
    <mergeCell ref="E15:E18"/>
    <mergeCell ref="D20:D23"/>
    <mergeCell ref="E25:E28"/>
  </mergeCells>
  <phoneticPr fontId="33"/>
  <conditionalFormatting sqref="B10:B11">
    <cfRule type="expression" dxfId="127" priority="156">
      <formula>DAY(B10)&gt;8</formula>
    </cfRule>
  </conditionalFormatting>
  <conditionalFormatting sqref="B21">
    <cfRule type="expression" dxfId="126" priority="139">
      <formula>DAY(B21)&gt;8</formula>
    </cfRule>
  </conditionalFormatting>
  <conditionalFormatting sqref="B44:B45">
    <cfRule type="expression" dxfId="125" priority="74">
      <formula>DAY(B44)&gt;8</formula>
    </cfRule>
  </conditionalFormatting>
  <conditionalFormatting sqref="B55">
    <cfRule type="expression" dxfId="124" priority="57">
      <formula>DAY(B55)&gt;8</formula>
    </cfRule>
  </conditionalFormatting>
  <conditionalFormatting sqref="B20:C20">
    <cfRule type="expression" dxfId="123" priority="140">
      <formula>DAY(B20)&gt;8</formula>
    </cfRule>
  </conditionalFormatting>
  <conditionalFormatting sqref="B54:C54">
    <cfRule type="expression" dxfId="122" priority="58">
      <formula>DAY(B54)&gt;8</formula>
    </cfRule>
  </conditionalFormatting>
  <conditionalFormatting sqref="B15:D15">
    <cfRule type="expression" dxfId="121" priority="146">
      <formula>DAY(B15)&gt;8</formula>
    </cfRule>
  </conditionalFormatting>
  <conditionalFormatting sqref="B17:D17">
    <cfRule type="expression" dxfId="120" priority="145">
      <formula>DAY(B17)&gt;8</formula>
    </cfRule>
  </conditionalFormatting>
  <conditionalFormatting sqref="B25:D25">
    <cfRule type="expression" dxfId="119" priority="125">
      <formula>DAY(B25)&gt;8</formula>
    </cfRule>
  </conditionalFormatting>
  <conditionalFormatting sqref="B27:D27">
    <cfRule type="expression" dxfId="118" priority="124">
      <formula>DAY(B27)&gt;8</formula>
    </cfRule>
  </conditionalFormatting>
  <conditionalFormatting sqref="B49:D49">
    <cfRule type="expression" dxfId="117" priority="64">
      <formula>DAY(B49)&gt;8</formula>
    </cfRule>
  </conditionalFormatting>
  <conditionalFormatting sqref="B51:D51">
    <cfRule type="expression" dxfId="116" priority="63">
      <formula>DAY(B51)&gt;8</formula>
    </cfRule>
  </conditionalFormatting>
  <conditionalFormatting sqref="B59:D59">
    <cfRule type="expression" dxfId="115" priority="43">
      <formula>DAY(B59)&gt;8</formula>
    </cfRule>
  </conditionalFormatting>
  <conditionalFormatting sqref="B61:D61">
    <cfRule type="expression" dxfId="114" priority="42">
      <formula>DAY(B61)&gt;8</formula>
    </cfRule>
  </conditionalFormatting>
  <conditionalFormatting sqref="B4:G4 B5:D7 F5:G7">
    <cfRule type="expression" dxfId="113" priority="163">
      <formula>DAY(B4)&gt;8</formula>
    </cfRule>
  </conditionalFormatting>
  <conditionalFormatting sqref="B38:G38 B39:D41 F39:G41">
    <cfRule type="expression" dxfId="112" priority="81">
      <formula>DAY(B38)&gt;8</formula>
    </cfRule>
  </conditionalFormatting>
  <conditionalFormatting sqref="B24:H24 F25:H27 B29:C32">
    <cfRule type="expression" dxfId="111" priority="164">
      <formula>AND(DAY(B24)&gt;=1,DAY(B24)&lt;=15)</formula>
    </cfRule>
  </conditionalFormatting>
  <conditionalFormatting sqref="B58:H58 F59:H61 B63:C66">
    <cfRule type="expression" dxfId="110" priority="82">
      <formula>AND(DAY(B58)&gt;=1,DAY(B58)&lt;=15)</formula>
    </cfRule>
  </conditionalFormatting>
  <conditionalFormatting sqref="C22">
    <cfRule type="expression" dxfId="109" priority="138">
      <formula>DAY(C22)&gt;8</formula>
    </cfRule>
  </conditionalFormatting>
  <conditionalFormatting sqref="C56">
    <cfRule type="expression" dxfId="108" priority="56">
      <formula>DAY(C56)&gt;8</formula>
    </cfRule>
  </conditionalFormatting>
  <conditionalFormatting sqref="C10:D12">
    <cfRule type="expression" dxfId="107" priority="161">
      <formula>DAY(C10)&gt;8</formula>
    </cfRule>
  </conditionalFormatting>
  <conditionalFormatting sqref="C44:D46">
    <cfRule type="expression" dxfId="106" priority="79">
      <formula>DAY(C44)&gt;8</formula>
    </cfRule>
  </conditionalFormatting>
  <conditionalFormatting sqref="E20:H20">
    <cfRule type="expression" dxfId="105" priority="129">
      <formula>DAY(E20)&gt;8</formula>
    </cfRule>
  </conditionalFormatting>
  <conditionalFormatting sqref="E22:H22">
    <cfRule type="expression" dxfId="104" priority="128">
      <formula>DAY(E22)&gt;8</formula>
    </cfRule>
  </conditionalFormatting>
  <conditionalFormatting sqref="E54:H54">
    <cfRule type="expression" dxfId="103" priority="47">
      <formula>DAY(E54)&gt;8</formula>
    </cfRule>
  </conditionalFormatting>
  <conditionalFormatting sqref="E56:H56">
    <cfRule type="expression" dxfId="102" priority="46">
      <formula>DAY(E56)&gt;8</formula>
    </cfRule>
  </conditionalFormatting>
  <conditionalFormatting sqref="F10:F12">
    <cfRule type="expression" dxfId="101" priority="160">
      <formula>DAY(F10)&gt;8</formula>
    </cfRule>
  </conditionalFormatting>
  <conditionalFormatting sqref="F44:F46">
    <cfRule type="expression" dxfId="100" priority="78">
      <formula>DAY(F44)&gt;8</formula>
    </cfRule>
  </conditionalFormatting>
  <conditionalFormatting sqref="F15:H15">
    <cfRule type="expression" dxfId="99" priority="142">
      <formula>DAY(F15)&gt;8</formula>
    </cfRule>
  </conditionalFormatting>
  <conditionalFormatting sqref="F17:H17">
    <cfRule type="expression" dxfId="98" priority="141">
      <formula>DAY(F17)&gt;8</formula>
    </cfRule>
  </conditionalFormatting>
  <conditionalFormatting sqref="F49:H49">
    <cfRule type="expression" dxfId="97" priority="60">
      <formula>DAY(F49)&gt;8</formula>
    </cfRule>
  </conditionalFormatting>
  <conditionalFormatting sqref="F51:H51">
    <cfRule type="expression" dxfId="96" priority="59">
      <formula>DAY(F51)&gt;8</formula>
    </cfRule>
  </conditionalFormatting>
  <conditionalFormatting sqref="G10:H10">
    <cfRule type="expression" dxfId="95" priority="155">
      <formula>DAY(G10)&gt;8</formula>
    </cfRule>
  </conditionalFormatting>
  <conditionalFormatting sqref="G12:H12">
    <cfRule type="expression" dxfId="94" priority="153">
      <formula>DAY(G12)&gt;8</formula>
    </cfRule>
  </conditionalFormatting>
  <conditionalFormatting sqref="G44:H44">
    <cfRule type="expression" dxfId="93" priority="73">
      <formula>DAY(G44)&gt;8</formula>
    </cfRule>
  </conditionalFormatting>
  <conditionalFormatting sqref="G46:H46">
    <cfRule type="expression" dxfId="92" priority="71">
      <formula>DAY(G46)&gt;8</formula>
    </cfRule>
  </conditionalFormatting>
  <conditionalFormatting sqref="H5:H6">
    <cfRule type="expression" dxfId="91" priority="158">
      <formula>DAY(H5)&gt;8</formula>
    </cfRule>
  </conditionalFormatting>
  <conditionalFormatting sqref="H39:H40">
    <cfRule type="expression" dxfId="90" priority="76">
      <formula>DAY(H39)&gt;8</formula>
    </cfRule>
  </conditionalFormatting>
  <conditionalFormatting sqref="J10:J11">
    <cfRule type="expression" dxfId="89" priority="115">
      <formula>DAY(J10)&gt;8</formula>
    </cfRule>
  </conditionalFormatting>
  <conditionalFormatting sqref="J21">
    <cfRule type="expression" dxfId="88" priority="98">
      <formula>DAY(J21)&gt;8</formula>
    </cfRule>
  </conditionalFormatting>
  <conditionalFormatting sqref="J44:J45">
    <cfRule type="expression" dxfId="87" priority="33">
      <formula>DAY(J44)&gt;8</formula>
    </cfRule>
  </conditionalFormatting>
  <conditionalFormatting sqref="J55">
    <cfRule type="expression" dxfId="86" priority="16">
      <formula>DAY(J55)&gt;8</formula>
    </cfRule>
  </conditionalFormatting>
  <conditionalFormatting sqref="J20:K20">
    <cfRule type="expression" dxfId="85" priority="99">
      <formula>DAY(J20)&gt;8</formula>
    </cfRule>
  </conditionalFormatting>
  <conditionalFormatting sqref="J54:K54">
    <cfRule type="expression" dxfId="84" priority="17">
      <formula>DAY(J54)&gt;8</formula>
    </cfRule>
  </conditionalFormatting>
  <conditionalFormatting sqref="J15:L15">
    <cfRule type="expression" dxfId="83" priority="105">
      <formula>DAY(J15)&gt;8</formula>
    </cfRule>
  </conditionalFormatting>
  <conditionalFormatting sqref="J17:L17">
    <cfRule type="expression" dxfId="82" priority="104">
      <formula>DAY(J17)&gt;8</formula>
    </cfRule>
  </conditionalFormatting>
  <conditionalFormatting sqref="J25:L25">
    <cfRule type="expression" dxfId="81" priority="84">
      <formula>DAY(J25)&gt;8</formula>
    </cfRule>
  </conditionalFormatting>
  <conditionalFormatting sqref="J27:L27">
    <cfRule type="expression" dxfId="80" priority="83">
      <formula>DAY(J27)&gt;8</formula>
    </cfRule>
  </conditionalFormatting>
  <conditionalFormatting sqref="J49:L49">
    <cfRule type="expression" dxfId="79" priority="23">
      <formula>DAY(J49)&gt;8</formula>
    </cfRule>
  </conditionalFormatting>
  <conditionalFormatting sqref="J51:L51">
    <cfRule type="expression" dxfId="78" priority="22">
      <formula>DAY(J51)&gt;8</formula>
    </cfRule>
  </conditionalFormatting>
  <conditionalFormatting sqref="J59:L59">
    <cfRule type="expression" dxfId="77" priority="2">
      <formula>DAY(J59)&gt;8</formula>
    </cfRule>
  </conditionalFormatting>
  <conditionalFormatting sqref="J61:L61">
    <cfRule type="expression" dxfId="76" priority="1">
      <formula>DAY(J61)&gt;8</formula>
    </cfRule>
  </conditionalFormatting>
  <conditionalFormatting sqref="J4:O4 J5:L7 N5:O7">
    <cfRule type="expression" dxfId="75" priority="122">
      <formula>DAY(J4)&gt;8</formula>
    </cfRule>
  </conditionalFormatting>
  <conditionalFormatting sqref="J38:O38 J39:L41 N39:O41">
    <cfRule type="expression" dxfId="74" priority="40">
      <formula>DAY(J38)&gt;8</formula>
    </cfRule>
  </conditionalFormatting>
  <conditionalFormatting sqref="J24:P24 N25:P27 J29:K32">
    <cfRule type="expression" dxfId="73" priority="123">
      <formula>AND(DAY(J24)&gt;=1,DAY(J24)&lt;=15)</formula>
    </cfRule>
  </conditionalFormatting>
  <conditionalFormatting sqref="J58:P58 N59:P61 J63:K66">
    <cfRule type="expression" dxfId="72" priority="41">
      <formula>AND(DAY(J58)&gt;=1,DAY(J58)&lt;=15)</formula>
    </cfRule>
  </conditionalFormatting>
  <conditionalFormatting sqref="K22">
    <cfRule type="expression" dxfId="71" priority="97">
      <formula>DAY(K22)&gt;8</formula>
    </cfRule>
  </conditionalFormatting>
  <conditionalFormatting sqref="K56">
    <cfRule type="expression" dxfId="70" priority="15">
      <formula>DAY(K56)&gt;8</formula>
    </cfRule>
  </conditionalFormatting>
  <conditionalFormatting sqref="K10:L12">
    <cfRule type="expression" dxfId="69" priority="120">
      <formula>DAY(K10)&gt;8</formula>
    </cfRule>
  </conditionalFormatting>
  <conditionalFormatting sqref="K44:L46">
    <cfRule type="expression" dxfId="68" priority="38">
      <formula>DAY(K44)&gt;8</formula>
    </cfRule>
  </conditionalFormatting>
  <conditionalFormatting sqref="M20:P20">
    <cfRule type="expression" dxfId="67" priority="88">
      <formula>DAY(M20)&gt;8</formula>
    </cfRule>
  </conditionalFormatting>
  <conditionalFormatting sqref="M22:P22">
    <cfRule type="expression" dxfId="66" priority="87">
      <formula>DAY(M22)&gt;8</formula>
    </cfRule>
  </conditionalFormatting>
  <conditionalFormatting sqref="M54:P54">
    <cfRule type="expression" dxfId="65" priority="6">
      <formula>DAY(M54)&gt;8</formula>
    </cfRule>
  </conditionalFormatting>
  <conditionalFormatting sqref="M56:P56">
    <cfRule type="expression" dxfId="64" priority="5">
      <formula>DAY(M56)&gt;8</formula>
    </cfRule>
  </conditionalFormatting>
  <conditionalFormatting sqref="N10:N12">
    <cfRule type="expression" dxfId="63" priority="119">
      <formula>DAY(N10)&gt;8</formula>
    </cfRule>
  </conditionalFormatting>
  <conditionalFormatting sqref="N44:N46">
    <cfRule type="expression" dxfId="62" priority="37">
      <formula>DAY(N44)&gt;8</formula>
    </cfRule>
  </conditionalFormatting>
  <conditionalFormatting sqref="N15:P15">
    <cfRule type="expression" dxfId="61" priority="101">
      <formula>DAY(N15)&gt;8</formula>
    </cfRule>
  </conditionalFormatting>
  <conditionalFormatting sqref="N17:P17">
    <cfRule type="expression" dxfId="60" priority="100">
      <formula>DAY(N17)&gt;8</formula>
    </cfRule>
  </conditionalFormatting>
  <conditionalFormatting sqref="N49:P49">
    <cfRule type="expression" dxfId="59" priority="19">
      <formula>DAY(N49)&gt;8</formula>
    </cfRule>
  </conditionalFormatting>
  <conditionalFormatting sqref="N51:P51">
    <cfRule type="expression" dxfId="58" priority="18">
      <formula>DAY(N51)&gt;8</formula>
    </cfRule>
  </conditionalFormatting>
  <conditionalFormatting sqref="O10:P10">
    <cfRule type="expression" dxfId="57" priority="114">
      <formula>DAY(O10)&gt;8</formula>
    </cfRule>
  </conditionalFormatting>
  <conditionalFormatting sqref="O12:P12">
    <cfRule type="expression" dxfId="56" priority="112">
      <formula>DAY(O12)&gt;8</formula>
    </cfRule>
  </conditionalFormatting>
  <conditionalFormatting sqref="O44:P44">
    <cfRule type="expression" dxfId="55" priority="32">
      <formula>DAY(O44)&gt;8</formula>
    </cfRule>
  </conditionalFormatting>
  <conditionalFormatting sqref="O46:P46">
    <cfRule type="expression" dxfId="54" priority="30">
      <formula>DAY(O46)&gt;8</formula>
    </cfRule>
  </conditionalFormatting>
  <conditionalFormatting sqref="P5:P6">
    <cfRule type="expression" dxfId="53" priority="117">
      <formula>DAY(P5)&gt;8</formula>
    </cfRule>
  </conditionalFormatting>
  <conditionalFormatting sqref="P39:P40">
    <cfRule type="expression" dxfId="52" priority="35">
      <formula>DAY(P39)&gt;8</formula>
    </cfRule>
  </conditionalFormatting>
  <dataValidations count="7">
    <dataValidation allowBlank="1" showInputMessage="1" showErrorMessage="1" prompt="曜日は自動的に決定されます" sqref="C3:H3 K3:P3 C37:H37 K37:P37" xr:uid="{00000000-0002-0000-0A00-000000000000}"/>
    <dataValidation allowBlank="1" showInputMessage="1" showErrorMessage="1" prompt="11 月の月間カレンダー" sqref="A1 A35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 J2:L2 B36:D36 J36:L36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7 J4:J7 B38:B41 J38:J41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8 J8 B42 J42" xr:uid="{00000000-0002-0000-0A00-000004000000}"/>
    <dataValidation allowBlank="1" showInputMessage="1" prompt="このセルに毎月のメモを入力します" sqref="D29 L29 D63 L63" xr:uid="{47AA5BA5-E584-4A8E-9FC5-902BC925A37A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 J3 B37 J37" xr:uid="{00000000-0002-0000-0A00-000007000000}"/>
  </dataValidations>
  <printOptions horizontalCentered="1" verticalCentered="1"/>
  <pageMargins left="0" right="0" top="0" bottom="0" header="0.31496062992125984" footer="0.31496062992125984"/>
  <pageSetup paperSize="9" scale="46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R61"/>
  <sheetViews>
    <sheetView showGridLines="0" zoomScale="50" zoomScaleNormal="50" workbookViewId="0">
      <selection activeCell="A30" sqref="A30:XFD30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10" width="1.77734375" style="28" customWidth="1"/>
    <col min="11" max="17" width="16.77734375" style="28" customWidth="1"/>
    <col min="18" max="18" width="1.77734375" style="28" customWidth="1"/>
    <col min="19" max="16384" width="8.88671875" style="28"/>
  </cols>
  <sheetData>
    <row r="1" spans="1:18" ht="9" customHeight="1" x14ac:dyDescent="0.25">
      <c r="A1" s="1"/>
      <c r="B1" s="1"/>
      <c r="C1" s="1"/>
      <c r="D1" s="1"/>
      <c r="E1" s="344" t="s">
        <v>52</v>
      </c>
      <c r="F1" s="344"/>
      <c r="G1" s="344"/>
      <c r="H1" s="1"/>
      <c r="I1" s="1" t="s">
        <v>0</v>
      </c>
      <c r="J1" s="1"/>
      <c r="K1" s="1"/>
      <c r="L1" s="1"/>
      <c r="M1" s="1"/>
      <c r="N1" s="344" t="s">
        <v>52</v>
      </c>
      <c r="O1" s="344"/>
      <c r="P1" s="344"/>
      <c r="Q1" s="1"/>
      <c r="R1" s="1" t="s">
        <v>0</v>
      </c>
    </row>
    <row r="2" spans="1:18" ht="96" customHeight="1" x14ac:dyDescent="0.25">
      <c r="A2" s="1"/>
      <c r="B2" s="345" t="str">
        <f>CalendarYear&amp;"年"&amp;"12月"</f>
        <v>2023年12月</v>
      </c>
      <c r="C2" s="345"/>
      <c r="D2" s="345"/>
      <c r="E2" s="344"/>
      <c r="F2" s="344"/>
      <c r="G2" s="344"/>
      <c r="H2" s="2"/>
      <c r="I2" s="1"/>
      <c r="J2" s="1"/>
      <c r="K2" s="345" t="str">
        <f>CalendarYear&amp;"年"&amp;"12月"</f>
        <v>2023年12月</v>
      </c>
      <c r="L2" s="345"/>
      <c r="M2" s="345"/>
      <c r="N2" s="344"/>
      <c r="O2" s="344"/>
      <c r="P2" s="344"/>
      <c r="Q2" s="2"/>
      <c r="R2" s="1"/>
    </row>
    <row r="3" spans="1:18" s="29" customFormat="1" ht="24" customHeight="1" x14ac:dyDescent="0.25">
      <c r="A3" s="3"/>
      <c r="B3" s="4" t="str">
        <f>週の始まり</f>
        <v>日曜日</v>
      </c>
      <c r="C3" s="5" t="str">
        <f t="shared" ref="C3:H3" si="0">TEXT(C4,"aaaa")</f>
        <v>月曜日</v>
      </c>
      <c r="D3" s="5" t="str">
        <f t="shared" si="0"/>
        <v>火曜日</v>
      </c>
      <c r="E3" s="5" t="str">
        <f t="shared" si="0"/>
        <v>水曜日</v>
      </c>
      <c r="F3" s="5" t="str">
        <f t="shared" si="0"/>
        <v>木曜日</v>
      </c>
      <c r="G3" s="5" t="str">
        <f t="shared" si="0"/>
        <v>金曜日</v>
      </c>
      <c r="H3" s="6" t="str">
        <f t="shared" si="0"/>
        <v>土曜日</v>
      </c>
      <c r="I3" s="3"/>
      <c r="J3" s="3"/>
      <c r="K3" s="4" t="str">
        <f>週の始まり</f>
        <v>日曜日</v>
      </c>
      <c r="L3" s="5" t="str">
        <f t="shared" ref="L3:Q3" si="1">TEXT(L4,"aaaa")</f>
        <v>月曜日</v>
      </c>
      <c r="M3" s="5" t="str">
        <f t="shared" si="1"/>
        <v>火曜日</v>
      </c>
      <c r="N3" s="5" t="str">
        <f t="shared" si="1"/>
        <v>水曜日</v>
      </c>
      <c r="O3" s="5" t="str">
        <f t="shared" si="1"/>
        <v>木曜日</v>
      </c>
      <c r="P3" s="5" t="str">
        <f t="shared" si="1"/>
        <v>金曜日</v>
      </c>
      <c r="Q3" s="6" t="str">
        <f t="shared" si="1"/>
        <v>土曜日</v>
      </c>
      <c r="R3" s="3"/>
    </row>
    <row r="4" spans="1:18" s="30" customFormat="1" ht="24" customHeight="1" thickBot="1" x14ac:dyDescent="0.3">
      <c r="A4" s="7"/>
      <c r="B4" s="32">
        <f t="array" ref="B4:H4">DaysAndWeeks+DATE(CalendarYear,12,1)-WEEKDAY(DATE(CalendarYear,12,1),(週の始まり="月曜日")+1)+1</f>
        <v>45256</v>
      </c>
      <c r="C4" s="32">
        <v>45257</v>
      </c>
      <c r="D4" s="32">
        <v>45258</v>
      </c>
      <c r="E4" s="32">
        <v>45259</v>
      </c>
      <c r="F4" s="32">
        <v>45260</v>
      </c>
      <c r="G4" s="32">
        <v>45261</v>
      </c>
      <c r="H4" s="33">
        <v>45262</v>
      </c>
      <c r="I4" s="7"/>
      <c r="J4" s="7"/>
      <c r="K4" s="32">
        <f t="array" ref="K4:Q4">DaysAndWeeks+DATE(CalendarYear,12,1)-WEEKDAY(DATE(CalendarYear,12,1),(週の始まり="月曜日")+1)+1</f>
        <v>45256</v>
      </c>
      <c r="L4" s="32">
        <v>45257</v>
      </c>
      <c r="M4" s="32">
        <v>45258</v>
      </c>
      <c r="N4" s="32">
        <v>45259</v>
      </c>
      <c r="O4" s="32">
        <v>45260</v>
      </c>
      <c r="P4" s="32">
        <v>45261</v>
      </c>
      <c r="Q4" s="33">
        <v>45262</v>
      </c>
      <c r="R4" s="7"/>
    </row>
    <row r="5" spans="1:18" s="30" customFormat="1" ht="14.25" customHeight="1" thickBot="1" x14ac:dyDescent="0.3">
      <c r="A5" s="7"/>
      <c r="B5" s="62"/>
      <c r="C5" s="62"/>
      <c r="D5" s="62"/>
      <c r="E5" s="409" t="s">
        <v>5</v>
      </c>
      <c r="F5" s="109" t="s">
        <v>39</v>
      </c>
      <c r="G5" s="168" t="s">
        <v>39</v>
      </c>
      <c r="H5" s="169" t="s">
        <v>50</v>
      </c>
      <c r="I5" s="7"/>
      <c r="J5" s="7"/>
      <c r="K5" s="62"/>
      <c r="L5" s="62"/>
      <c r="M5" s="62"/>
      <c r="N5" s="409" t="s">
        <v>5</v>
      </c>
      <c r="O5" s="109" t="s">
        <v>39</v>
      </c>
      <c r="P5" s="168" t="s">
        <v>39</v>
      </c>
      <c r="Q5" s="169" t="s">
        <v>50</v>
      </c>
      <c r="R5" s="7"/>
    </row>
    <row r="6" spans="1:18" s="30" customFormat="1" ht="14.25" customHeight="1" x14ac:dyDescent="0.25">
      <c r="A6" s="7"/>
      <c r="B6" s="62"/>
      <c r="C6" s="62"/>
      <c r="D6" s="62"/>
      <c r="E6" s="409"/>
      <c r="F6" s="156" t="s">
        <v>40</v>
      </c>
      <c r="G6" s="157" t="s">
        <v>42</v>
      </c>
      <c r="H6" s="173" t="s">
        <v>39</v>
      </c>
      <c r="I6" s="152"/>
      <c r="J6" s="7"/>
      <c r="K6" s="62"/>
      <c r="L6" s="62"/>
      <c r="M6" s="62"/>
      <c r="N6" s="409"/>
      <c r="O6" s="156" t="s">
        <v>40</v>
      </c>
      <c r="P6" s="157" t="s">
        <v>42</v>
      </c>
      <c r="Q6" s="173" t="s">
        <v>39</v>
      </c>
      <c r="R6" s="152"/>
    </row>
    <row r="7" spans="1:18" s="30" customFormat="1" ht="14.25" customHeight="1" x14ac:dyDescent="0.25">
      <c r="A7" s="7"/>
      <c r="B7" s="62"/>
      <c r="C7" s="62"/>
      <c r="D7" s="62"/>
      <c r="E7" s="409"/>
      <c r="F7" s="158" t="s">
        <v>41</v>
      </c>
      <c r="G7" s="159" t="s">
        <v>41</v>
      </c>
      <c r="H7" s="156" t="s">
        <v>40</v>
      </c>
      <c r="I7" s="152"/>
      <c r="J7" s="7"/>
      <c r="K7" s="62"/>
      <c r="L7" s="62"/>
      <c r="M7" s="62"/>
      <c r="N7" s="409"/>
      <c r="O7" s="158" t="s">
        <v>41</v>
      </c>
      <c r="P7" s="159" t="s">
        <v>41</v>
      </c>
      <c r="Q7" s="156" t="s">
        <v>40</v>
      </c>
      <c r="R7" s="152"/>
    </row>
    <row r="8" spans="1:18" s="31" customFormat="1" ht="14.25" customHeight="1" x14ac:dyDescent="0.25">
      <c r="A8" s="9"/>
      <c r="B8" s="10"/>
      <c r="C8" s="10"/>
      <c r="D8" s="10"/>
      <c r="E8" s="410"/>
      <c r="F8" s="54"/>
      <c r="G8" s="55"/>
      <c r="H8" s="171" t="s">
        <v>43</v>
      </c>
      <c r="I8" s="176"/>
      <c r="J8" s="9"/>
      <c r="K8" s="10"/>
      <c r="L8" s="10"/>
      <c r="M8" s="10"/>
      <c r="N8" s="410"/>
      <c r="O8" s="54"/>
      <c r="P8" s="55"/>
      <c r="Q8" s="171" t="s">
        <v>43</v>
      </c>
      <c r="R8" s="176"/>
    </row>
    <row r="9" spans="1:18" s="30" customFormat="1" ht="24" customHeight="1" x14ac:dyDescent="0.25">
      <c r="A9" s="7"/>
      <c r="B9" s="34">
        <f t="array" ref="B9:H9">DaysAndWeeks+DATE(CalendarYear,12,1)-WEEKDAY(DATE(CalendarYear,12,1),(週の始まり="月曜日")+1)+8</f>
        <v>45263</v>
      </c>
      <c r="C9" s="34">
        <v>45264</v>
      </c>
      <c r="D9" s="34">
        <v>45265</v>
      </c>
      <c r="E9" s="34">
        <v>45266</v>
      </c>
      <c r="F9" s="34">
        <v>45267</v>
      </c>
      <c r="G9" s="34">
        <v>45268</v>
      </c>
      <c r="H9" s="34">
        <v>45269</v>
      </c>
      <c r="I9" s="7"/>
      <c r="J9" s="7"/>
      <c r="K9" s="34">
        <f t="array" ref="K9:Q9">DaysAndWeeks+DATE(CalendarYear,12,1)-WEEKDAY(DATE(CalendarYear,12,1),(週の始まり="月曜日")+1)+8</f>
        <v>45263</v>
      </c>
      <c r="L9" s="34">
        <v>45264</v>
      </c>
      <c r="M9" s="34">
        <v>45265</v>
      </c>
      <c r="N9" s="34">
        <v>45266</v>
      </c>
      <c r="O9" s="34">
        <v>45267</v>
      </c>
      <c r="P9" s="34">
        <v>45268</v>
      </c>
      <c r="Q9" s="34">
        <v>45269</v>
      </c>
      <c r="R9" s="7"/>
    </row>
    <row r="10" spans="1:18" s="30" customFormat="1" ht="14.25" customHeight="1" x14ac:dyDescent="0.25">
      <c r="A10" s="7"/>
      <c r="B10" s="160" t="s">
        <v>39</v>
      </c>
      <c r="C10" s="109" t="s">
        <v>39</v>
      </c>
      <c r="D10" s="160" t="s">
        <v>39</v>
      </c>
      <c r="E10" s="411" t="s">
        <v>5</v>
      </c>
      <c r="F10" s="109" t="s">
        <v>39</v>
      </c>
      <c r="G10" s="160" t="s">
        <v>39</v>
      </c>
      <c r="H10" s="109" t="s">
        <v>39</v>
      </c>
      <c r="I10" s="152"/>
      <c r="J10" s="7"/>
      <c r="K10" s="160" t="s">
        <v>39</v>
      </c>
      <c r="L10" s="109" t="s">
        <v>39</v>
      </c>
      <c r="M10" s="160" t="s">
        <v>39</v>
      </c>
      <c r="N10" s="411" t="s">
        <v>5</v>
      </c>
      <c r="O10" s="109" t="s">
        <v>39</v>
      </c>
      <c r="P10" s="160" t="s">
        <v>39</v>
      </c>
      <c r="Q10" s="109" t="s">
        <v>39</v>
      </c>
      <c r="R10" s="152"/>
    </row>
    <row r="11" spans="1:18" s="30" customFormat="1" ht="14.25" customHeight="1" x14ac:dyDescent="0.25">
      <c r="A11" s="153"/>
      <c r="B11" s="157" t="s">
        <v>42</v>
      </c>
      <c r="C11" s="156" t="s">
        <v>40</v>
      </c>
      <c r="D11" s="157" t="s">
        <v>42</v>
      </c>
      <c r="E11" s="411"/>
      <c r="F11" s="156" t="s">
        <v>40</v>
      </c>
      <c r="G11" s="157" t="s">
        <v>42</v>
      </c>
      <c r="H11" s="156" t="s">
        <v>40</v>
      </c>
      <c r="I11" s="152"/>
      <c r="J11" s="153"/>
      <c r="K11" s="157" t="s">
        <v>42</v>
      </c>
      <c r="L11" s="156" t="s">
        <v>40</v>
      </c>
      <c r="M11" s="157" t="s">
        <v>42</v>
      </c>
      <c r="N11" s="411"/>
      <c r="O11" s="156" t="s">
        <v>40</v>
      </c>
      <c r="P11" s="157" t="s">
        <v>42</v>
      </c>
      <c r="Q11" s="156" t="s">
        <v>40</v>
      </c>
      <c r="R11" s="152"/>
    </row>
    <row r="12" spans="1:18" s="30" customFormat="1" ht="14.25" customHeight="1" x14ac:dyDescent="0.25">
      <c r="A12" s="7"/>
      <c r="B12" s="159" t="s">
        <v>41</v>
      </c>
      <c r="C12" s="158" t="s">
        <v>41</v>
      </c>
      <c r="D12" s="159" t="s">
        <v>41</v>
      </c>
      <c r="E12" s="411"/>
      <c r="F12" s="158" t="s">
        <v>41</v>
      </c>
      <c r="G12" s="159" t="s">
        <v>41</v>
      </c>
      <c r="H12" s="154"/>
      <c r="I12" s="152"/>
      <c r="J12" s="7"/>
      <c r="K12" s="159" t="s">
        <v>41</v>
      </c>
      <c r="L12" s="158" t="s">
        <v>41</v>
      </c>
      <c r="M12" s="159" t="s">
        <v>41</v>
      </c>
      <c r="N12" s="411"/>
      <c r="O12" s="158" t="s">
        <v>41</v>
      </c>
      <c r="P12" s="159" t="s">
        <v>41</v>
      </c>
      <c r="Q12" s="154"/>
      <c r="R12" s="152"/>
    </row>
    <row r="13" spans="1:18" s="31" customFormat="1" ht="14.25" customHeight="1" x14ac:dyDescent="0.25">
      <c r="A13" s="9"/>
      <c r="B13" s="57"/>
      <c r="C13" s="57"/>
      <c r="D13" s="57"/>
      <c r="E13" s="412"/>
      <c r="F13" s="155"/>
      <c r="G13" s="57"/>
      <c r="H13" s="170" t="s">
        <v>44</v>
      </c>
      <c r="I13" s="9"/>
      <c r="J13" s="9"/>
      <c r="K13" s="57"/>
      <c r="L13" s="57"/>
      <c r="M13" s="57"/>
      <c r="N13" s="412"/>
      <c r="O13" s="155"/>
      <c r="P13" s="57"/>
      <c r="Q13" s="170" t="s">
        <v>44</v>
      </c>
      <c r="R13" s="9"/>
    </row>
    <row r="14" spans="1:18" s="30" customFormat="1" ht="24" customHeight="1" x14ac:dyDescent="0.25">
      <c r="A14" s="7"/>
      <c r="B14" s="56">
        <f t="array" ref="B14:H14">DaysAndWeeks+DATE(CalendarYear,12,1)-WEEKDAY(DATE(CalendarYear,12,1),(週の始まり="月曜日")+1)+15</f>
        <v>45270</v>
      </c>
      <c r="C14" s="56">
        <v>45271</v>
      </c>
      <c r="D14" s="53">
        <v>45272</v>
      </c>
      <c r="E14" s="56">
        <v>45273</v>
      </c>
      <c r="F14" s="56">
        <v>45274</v>
      </c>
      <c r="G14" s="56">
        <v>45275</v>
      </c>
      <c r="H14" s="56">
        <v>45276</v>
      </c>
      <c r="I14" s="7"/>
      <c r="J14" s="7"/>
      <c r="K14" s="56">
        <f t="array" ref="K14:Q14">DaysAndWeeks+DATE(CalendarYear,12,1)-WEEKDAY(DATE(CalendarYear,12,1),(週の始まり="月曜日")+1)+15</f>
        <v>45270</v>
      </c>
      <c r="L14" s="56">
        <v>45271</v>
      </c>
      <c r="M14" s="53">
        <v>45272</v>
      </c>
      <c r="N14" s="56">
        <v>45273</v>
      </c>
      <c r="O14" s="56">
        <v>45274</v>
      </c>
      <c r="P14" s="56">
        <v>45275</v>
      </c>
      <c r="Q14" s="56">
        <v>45276</v>
      </c>
      <c r="R14" s="7"/>
    </row>
    <row r="15" spans="1:18" s="30" customFormat="1" ht="14.25" customHeight="1" x14ac:dyDescent="0.25">
      <c r="A15" s="153"/>
      <c r="B15" s="160" t="s">
        <v>39</v>
      </c>
      <c r="C15" s="109" t="s">
        <v>39</v>
      </c>
      <c r="D15" s="160" t="s">
        <v>39</v>
      </c>
      <c r="E15" s="413" t="s">
        <v>5</v>
      </c>
      <c r="F15" s="109" t="s">
        <v>39</v>
      </c>
      <c r="G15" s="160" t="s">
        <v>39</v>
      </c>
      <c r="H15" s="109" t="s">
        <v>39</v>
      </c>
      <c r="I15" s="7"/>
      <c r="J15" s="153"/>
      <c r="K15" s="160" t="s">
        <v>39</v>
      </c>
      <c r="L15" s="109" t="s">
        <v>39</v>
      </c>
      <c r="M15" s="160" t="s">
        <v>39</v>
      </c>
      <c r="N15" s="413" t="s">
        <v>5</v>
      </c>
      <c r="O15" s="109" t="s">
        <v>39</v>
      </c>
      <c r="P15" s="160" t="s">
        <v>39</v>
      </c>
      <c r="Q15" s="109" t="s">
        <v>39</v>
      </c>
      <c r="R15" s="7"/>
    </row>
    <row r="16" spans="1:18" s="30" customFormat="1" ht="14.25" customHeight="1" x14ac:dyDescent="0.25">
      <c r="A16" s="153"/>
      <c r="B16" s="157" t="s">
        <v>42</v>
      </c>
      <c r="C16" s="156" t="s">
        <v>40</v>
      </c>
      <c r="D16" s="157" t="s">
        <v>42</v>
      </c>
      <c r="E16" s="413"/>
      <c r="F16" s="156" t="s">
        <v>40</v>
      </c>
      <c r="G16" s="157" t="s">
        <v>42</v>
      </c>
      <c r="H16" s="156" t="s">
        <v>40</v>
      </c>
      <c r="I16" s="152"/>
      <c r="J16" s="153"/>
      <c r="K16" s="157" t="s">
        <v>42</v>
      </c>
      <c r="L16" s="156" t="s">
        <v>40</v>
      </c>
      <c r="M16" s="157" t="s">
        <v>42</v>
      </c>
      <c r="N16" s="413"/>
      <c r="O16" s="156" t="s">
        <v>40</v>
      </c>
      <c r="P16" s="157" t="s">
        <v>42</v>
      </c>
      <c r="Q16" s="156" t="s">
        <v>40</v>
      </c>
      <c r="R16" s="152"/>
    </row>
    <row r="17" spans="1:18" s="30" customFormat="1" ht="14.25" customHeight="1" x14ac:dyDescent="0.25">
      <c r="A17" s="7"/>
      <c r="B17" s="159" t="s">
        <v>41</v>
      </c>
      <c r="C17" s="172" t="s">
        <v>45</v>
      </c>
      <c r="D17" s="172" t="s">
        <v>45</v>
      </c>
      <c r="E17" s="413"/>
      <c r="F17" s="172" t="s">
        <v>45</v>
      </c>
      <c r="G17" s="172" t="s">
        <v>45</v>
      </c>
      <c r="H17" s="172" t="s">
        <v>45</v>
      </c>
      <c r="I17" s="59"/>
      <c r="J17" s="7"/>
      <c r="K17" s="159" t="s">
        <v>41</v>
      </c>
      <c r="L17" s="172" t="s">
        <v>45</v>
      </c>
      <c r="M17" s="172" t="s">
        <v>45</v>
      </c>
      <c r="N17" s="413"/>
      <c r="O17" s="172" t="s">
        <v>45</v>
      </c>
      <c r="P17" s="172" t="s">
        <v>45</v>
      </c>
      <c r="Q17" s="172" t="s">
        <v>45</v>
      </c>
      <c r="R17" s="59"/>
    </row>
    <row r="18" spans="1:18" s="31" customFormat="1" ht="14.25" customHeight="1" x14ac:dyDescent="0.25">
      <c r="A18" s="9"/>
      <c r="B18" s="161"/>
      <c r="C18" s="148"/>
      <c r="D18" s="162"/>
      <c r="E18" s="414"/>
      <c r="F18" s="146"/>
      <c r="G18" s="163"/>
      <c r="H18" s="147"/>
      <c r="I18" s="60"/>
      <c r="J18" s="9"/>
      <c r="K18" s="161"/>
      <c r="L18" s="148"/>
      <c r="M18" s="162"/>
      <c r="N18" s="414"/>
      <c r="O18" s="146"/>
      <c r="P18" s="163"/>
      <c r="Q18" s="147"/>
      <c r="R18" s="60"/>
    </row>
    <row r="19" spans="1:18" s="30" customFormat="1" ht="24" customHeight="1" x14ac:dyDescent="0.25">
      <c r="A19" s="7"/>
      <c r="B19" s="58">
        <f t="array" ref="B19:H19">DaysAndWeeks+DATE(CalendarYear,12,1)-WEEKDAY(DATE(CalendarYear,12,1),(週の始まり="月曜日")+1)+22</f>
        <v>45277</v>
      </c>
      <c r="C19" s="61">
        <v>45278</v>
      </c>
      <c r="D19" s="61">
        <v>45279</v>
      </c>
      <c r="E19" s="58">
        <v>45280</v>
      </c>
      <c r="F19" s="58">
        <v>45281</v>
      </c>
      <c r="G19" s="58">
        <v>45282</v>
      </c>
      <c r="H19" s="61">
        <v>45283</v>
      </c>
      <c r="I19" s="7"/>
      <c r="J19" s="7"/>
      <c r="K19" s="58">
        <f t="array" ref="K19:Q19">DaysAndWeeks+DATE(CalendarYear,12,1)-WEEKDAY(DATE(CalendarYear,12,1),(週の始まり="月曜日")+1)+22</f>
        <v>45277</v>
      </c>
      <c r="L19" s="61">
        <v>45278</v>
      </c>
      <c r="M19" s="61">
        <v>45279</v>
      </c>
      <c r="N19" s="58">
        <v>45280</v>
      </c>
      <c r="O19" s="58">
        <v>45281</v>
      </c>
      <c r="P19" s="58">
        <v>45282</v>
      </c>
      <c r="Q19" s="61">
        <v>45283</v>
      </c>
      <c r="R19" s="7"/>
    </row>
    <row r="20" spans="1:18" s="30" customFormat="1" ht="14.25" customHeight="1" x14ac:dyDescent="0.25">
      <c r="A20" s="7"/>
      <c r="B20" s="160" t="s">
        <v>39</v>
      </c>
      <c r="C20" s="109" t="s">
        <v>39</v>
      </c>
      <c r="D20" s="160" t="s">
        <v>39</v>
      </c>
      <c r="E20" s="406" t="s">
        <v>5</v>
      </c>
      <c r="F20" s="109" t="s">
        <v>39</v>
      </c>
      <c r="G20" s="160" t="s">
        <v>39</v>
      </c>
      <c r="H20" s="109" t="s">
        <v>39</v>
      </c>
      <c r="I20" s="7"/>
      <c r="J20" s="7"/>
      <c r="K20" s="160" t="s">
        <v>39</v>
      </c>
      <c r="L20" s="109" t="s">
        <v>39</v>
      </c>
      <c r="M20" s="160" t="s">
        <v>39</v>
      </c>
      <c r="N20" s="406" t="s">
        <v>5</v>
      </c>
      <c r="O20" s="109" t="s">
        <v>39</v>
      </c>
      <c r="P20" s="160" t="s">
        <v>39</v>
      </c>
      <c r="Q20" s="109" t="s">
        <v>39</v>
      </c>
      <c r="R20" s="7"/>
    </row>
    <row r="21" spans="1:18" s="30" customFormat="1" ht="14.25" customHeight="1" x14ac:dyDescent="0.25">
      <c r="A21" s="7"/>
      <c r="B21" s="157" t="s">
        <v>42</v>
      </c>
      <c r="C21" s="156" t="s">
        <v>40</v>
      </c>
      <c r="D21" s="157" t="s">
        <v>42</v>
      </c>
      <c r="E21" s="406"/>
      <c r="F21" s="156" t="s">
        <v>40</v>
      </c>
      <c r="G21" s="157" t="s">
        <v>42</v>
      </c>
      <c r="H21" s="156" t="s">
        <v>40</v>
      </c>
      <c r="I21" s="152"/>
      <c r="J21" s="7"/>
      <c r="K21" s="157" t="s">
        <v>42</v>
      </c>
      <c r="L21" s="156" t="s">
        <v>40</v>
      </c>
      <c r="M21" s="157" t="s">
        <v>42</v>
      </c>
      <c r="N21" s="406"/>
      <c r="O21" s="156" t="s">
        <v>40</v>
      </c>
      <c r="P21" s="157" t="s">
        <v>42</v>
      </c>
      <c r="Q21" s="156" t="s">
        <v>40</v>
      </c>
      <c r="R21" s="152"/>
    </row>
    <row r="22" spans="1:18" s="30" customFormat="1" ht="14.25" customHeight="1" x14ac:dyDescent="0.25">
      <c r="A22" s="7"/>
      <c r="B22" s="172" t="s">
        <v>45</v>
      </c>
      <c r="C22" s="172" t="s">
        <v>45</v>
      </c>
      <c r="D22" s="172" t="s">
        <v>45</v>
      </c>
      <c r="E22" s="406"/>
      <c r="F22" s="166" t="s">
        <v>46</v>
      </c>
      <c r="G22" s="166" t="s">
        <v>46</v>
      </c>
      <c r="H22" s="174" t="s">
        <v>46</v>
      </c>
      <c r="I22" s="7"/>
      <c r="J22" s="7"/>
      <c r="K22" s="172" t="s">
        <v>45</v>
      </c>
      <c r="L22" s="172" t="s">
        <v>45</v>
      </c>
      <c r="M22" s="172" t="s">
        <v>45</v>
      </c>
      <c r="N22" s="406"/>
      <c r="O22" s="166" t="s">
        <v>46</v>
      </c>
      <c r="P22" s="166" t="s">
        <v>46</v>
      </c>
      <c r="Q22" s="174" t="s">
        <v>46</v>
      </c>
      <c r="R22" s="7"/>
    </row>
    <row r="23" spans="1:18" s="30" customFormat="1" ht="14.25" customHeight="1" x14ac:dyDescent="0.25">
      <c r="A23" s="7"/>
      <c r="B23" s="165"/>
      <c r="C23" s="164"/>
      <c r="D23" s="151"/>
      <c r="E23" s="406"/>
      <c r="F23" s="146"/>
      <c r="G23" s="163"/>
      <c r="H23" s="175"/>
      <c r="I23" s="7"/>
      <c r="J23" s="7"/>
      <c r="K23" s="165"/>
      <c r="L23" s="164"/>
      <c r="M23" s="151"/>
      <c r="N23" s="406"/>
      <c r="O23" s="146"/>
      <c r="P23" s="163"/>
      <c r="Q23" s="175"/>
      <c r="R23" s="7"/>
    </row>
    <row r="24" spans="1:18" s="30" customFormat="1" ht="24" customHeight="1" thickBot="1" x14ac:dyDescent="0.3">
      <c r="A24" s="7"/>
      <c r="B24" s="35">
        <f t="array" ref="B24:H24">DaysAndWeeks+DATE(CalendarYear,12,1)-WEEKDAY(DATE(CalendarYear,12,1),(週の始まり="月曜日")+1)+29</f>
        <v>45284</v>
      </c>
      <c r="C24" s="35">
        <v>45285</v>
      </c>
      <c r="D24" s="35">
        <v>45286</v>
      </c>
      <c r="E24" s="35">
        <v>45287</v>
      </c>
      <c r="F24" s="35">
        <v>45288</v>
      </c>
      <c r="G24" s="35">
        <v>45289</v>
      </c>
      <c r="H24" s="35">
        <v>45290</v>
      </c>
      <c r="I24" s="7"/>
      <c r="J24" s="7"/>
      <c r="K24" s="35">
        <f t="array" ref="K24:Q24">DaysAndWeeks+DATE(CalendarYear,12,1)-WEEKDAY(DATE(CalendarYear,12,1),(週の始まり="月曜日")+1)+29</f>
        <v>45284</v>
      </c>
      <c r="L24" s="35">
        <v>45285</v>
      </c>
      <c r="M24" s="35">
        <v>45286</v>
      </c>
      <c r="N24" s="35">
        <v>45287</v>
      </c>
      <c r="O24" s="35">
        <v>45288</v>
      </c>
      <c r="P24" s="35">
        <v>45289</v>
      </c>
      <c r="Q24" s="35">
        <v>45290</v>
      </c>
      <c r="R24" s="7"/>
    </row>
    <row r="25" spans="1:18" s="30" customFormat="1" ht="14.25" customHeight="1" thickBot="1" x14ac:dyDescent="0.3">
      <c r="A25" s="7"/>
      <c r="B25" s="109" t="s">
        <v>39</v>
      </c>
      <c r="C25" s="109" t="s">
        <v>39</v>
      </c>
      <c r="D25" s="160" t="s">
        <v>39</v>
      </c>
      <c r="E25" s="407" t="s">
        <v>5</v>
      </c>
      <c r="F25" s="109" t="s">
        <v>39</v>
      </c>
      <c r="G25" s="168" t="s">
        <v>39</v>
      </c>
      <c r="H25" s="169" t="s">
        <v>51</v>
      </c>
      <c r="I25" s="7"/>
      <c r="J25" s="7"/>
      <c r="K25" s="109" t="s">
        <v>39</v>
      </c>
      <c r="L25" s="109" t="s">
        <v>39</v>
      </c>
      <c r="M25" s="160" t="s">
        <v>39</v>
      </c>
      <c r="N25" s="407" t="s">
        <v>5</v>
      </c>
      <c r="O25" s="109" t="s">
        <v>39</v>
      </c>
      <c r="P25" s="168" t="s">
        <v>39</v>
      </c>
      <c r="Q25" s="169" t="s">
        <v>51</v>
      </c>
      <c r="R25" s="7"/>
    </row>
    <row r="26" spans="1:18" s="30" customFormat="1" ht="14.25" customHeight="1" x14ac:dyDescent="0.25">
      <c r="A26" s="7"/>
      <c r="B26" s="157" t="s">
        <v>42</v>
      </c>
      <c r="C26" s="156" t="s">
        <v>40</v>
      </c>
      <c r="D26" s="157" t="s">
        <v>42</v>
      </c>
      <c r="E26" s="407"/>
      <c r="F26" s="156" t="s">
        <v>40</v>
      </c>
      <c r="G26" s="157" t="s">
        <v>42</v>
      </c>
      <c r="H26" s="109" t="s">
        <v>39</v>
      </c>
      <c r="I26" s="7"/>
      <c r="J26" s="7"/>
      <c r="K26" s="157" t="s">
        <v>42</v>
      </c>
      <c r="L26" s="156" t="s">
        <v>40</v>
      </c>
      <c r="M26" s="157" t="s">
        <v>42</v>
      </c>
      <c r="N26" s="407"/>
      <c r="O26" s="156" t="s">
        <v>40</v>
      </c>
      <c r="P26" s="157" t="s">
        <v>42</v>
      </c>
      <c r="Q26" s="109" t="s">
        <v>39</v>
      </c>
      <c r="R26" s="7"/>
    </row>
    <row r="27" spans="1:18" s="30" customFormat="1" ht="14.25" customHeight="1" x14ac:dyDescent="0.25">
      <c r="A27" s="7"/>
      <c r="B27" s="166" t="s">
        <v>46</v>
      </c>
      <c r="C27" s="166" t="s">
        <v>46</v>
      </c>
      <c r="D27" s="166" t="s">
        <v>46</v>
      </c>
      <c r="E27" s="407"/>
      <c r="F27" s="166" t="s">
        <v>46</v>
      </c>
      <c r="G27" s="166" t="s">
        <v>46</v>
      </c>
      <c r="H27" s="415"/>
      <c r="I27" s="7"/>
      <c r="J27" s="7"/>
      <c r="K27" s="166" t="s">
        <v>46</v>
      </c>
      <c r="L27" s="166" t="s">
        <v>46</v>
      </c>
      <c r="M27" s="166" t="s">
        <v>46</v>
      </c>
      <c r="N27" s="407"/>
      <c r="O27" s="166" t="s">
        <v>46</v>
      </c>
      <c r="P27" s="166" t="s">
        <v>46</v>
      </c>
      <c r="Q27" s="415"/>
      <c r="R27" s="7"/>
    </row>
    <row r="28" spans="1:18" s="30" customFormat="1" ht="14.25" customHeight="1" x14ac:dyDescent="0.25">
      <c r="A28" s="7"/>
      <c r="B28" s="167" t="s">
        <v>47</v>
      </c>
      <c r="C28" s="149"/>
      <c r="D28" s="165"/>
      <c r="E28" s="408"/>
      <c r="F28" s="149"/>
      <c r="G28" s="145"/>
      <c r="H28" s="416"/>
      <c r="I28" s="7"/>
      <c r="J28" s="7"/>
      <c r="K28" s="167" t="s">
        <v>47</v>
      </c>
      <c r="L28" s="149"/>
      <c r="M28" s="165"/>
      <c r="N28" s="408"/>
      <c r="O28" s="149"/>
      <c r="P28" s="145"/>
      <c r="Q28" s="416"/>
      <c r="R28" s="7"/>
    </row>
    <row r="29" spans="1:18" s="30" customFormat="1" ht="24" customHeight="1" x14ac:dyDescent="0.25">
      <c r="A29" s="7"/>
      <c r="B29" s="34">
        <f t="array" ref="B29:C29">DaysAndWeeks+DATE(CalendarYear,12,1)-WEEKDAY(DATE(CalendarYear,12,1),(週の始まり="月曜日")+1)+36</f>
        <v>45291</v>
      </c>
      <c r="C29" s="34">
        <v>45292</v>
      </c>
      <c r="D29" s="34">
        <v>3</v>
      </c>
      <c r="E29" s="417" t="s">
        <v>48</v>
      </c>
      <c r="F29" s="417"/>
      <c r="G29" s="417"/>
      <c r="H29" s="418"/>
      <c r="I29" s="7"/>
      <c r="J29" s="7"/>
      <c r="K29" s="34">
        <f t="array" ref="K29:L29">DaysAndWeeks+DATE(CalendarYear,12,1)-WEEKDAY(DATE(CalendarYear,12,1),(週の始まり="月曜日")+1)+36</f>
        <v>45291</v>
      </c>
      <c r="L29" s="34">
        <v>45292</v>
      </c>
      <c r="M29" s="34">
        <v>3</v>
      </c>
      <c r="N29" s="417" t="s">
        <v>48</v>
      </c>
      <c r="O29" s="417"/>
      <c r="P29" s="417"/>
      <c r="Q29" s="418"/>
      <c r="R29" s="7"/>
    </row>
    <row r="30" spans="1:18" s="31" customFormat="1" ht="57" customHeight="1" x14ac:dyDescent="0.25">
      <c r="A30" s="9"/>
      <c r="B30" s="150" t="s">
        <v>49</v>
      </c>
      <c r="C30" s="150" t="s">
        <v>49</v>
      </c>
      <c r="D30" s="150" t="s">
        <v>49</v>
      </c>
      <c r="E30" s="419"/>
      <c r="F30" s="419"/>
      <c r="G30" s="419"/>
      <c r="H30" s="420"/>
      <c r="I30" s="9"/>
      <c r="J30" s="9"/>
      <c r="K30" s="150" t="s">
        <v>49</v>
      </c>
      <c r="L30" s="150" t="s">
        <v>49</v>
      </c>
      <c r="M30" s="150" t="s">
        <v>49</v>
      </c>
      <c r="N30" s="419"/>
      <c r="O30" s="419"/>
      <c r="P30" s="419"/>
      <c r="Q30" s="420"/>
      <c r="R30" s="9"/>
    </row>
    <row r="31" spans="1:18" ht="15.75" customHeight="1" x14ac:dyDescent="0.25"/>
    <row r="32" spans="1:18" ht="9" customHeight="1" x14ac:dyDescent="0.25">
      <c r="A32" s="1"/>
      <c r="B32" s="1"/>
      <c r="C32" s="1"/>
      <c r="D32" s="1"/>
      <c r="E32" s="344" t="s">
        <v>52</v>
      </c>
      <c r="F32" s="344"/>
      <c r="G32" s="344"/>
      <c r="H32" s="1"/>
      <c r="I32" s="1" t="s">
        <v>0</v>
      </c>
      <c r="J32" s="1"/>
      <c r="K32" s="1"/>
      <c r="L32" s="1"/>
      <c r="M32" s="1"/>
      <c r="N32" s="344" t="s">
        <v>52</v>
      </c>
      <c r="O32" s="344"/>
      <c r="P32" s="344"/>
      <c r="Q32" s="1"/>
      <c r="R32" s="1" t="s">
        <v>0</v>
      </c>
    </row>
    <row r="33" spans="1:18" ht="96" customHeight="1" x14ac:dyDescent="0.25">
      <c r="A33" s="1"/>
      <c r="B33" s="345" t="str">
        <f>CalendarYear&amp;"年"&amp;"12月"</f>
        <v>2023年12月</v>
      </c>
      <c r="C33" s="345"/>
      <c r="D33" s="345"/>
      <c r="E33" s="344"/>
      <c r="F33" s="344"/>
      <c r="G33" s="344"/>
      <c r="H33" s="2"/>
      <c r="I33" s="1"/>
      <c r="J33" s="1"/>
      <c r="K33" s="345" t="str">
        <f>CalendarYear&amp;"年"&amp;"12月"</f>
        <v>2023年12月</v>
      </c>
      <c r="L33" s="345"/>
      <c r="M33" s="345"/>
      <c r="N33" s="344"/>
      <c r="O33" s="344"/>
      <c r="P33" s="344"/>
      <c r="Q33" s="2"/>
      <c r="R33" s="1"/>
    </row>
    <row r="34" spans="1:18" s="29" customFormat="1" ht="24" customHeight="1" x14ac:dyDescent="0.25">
      <c r="A34" s="3"/>
      <c r="B34" s="4" t="str">
        <f>週の始まり</f>
        <v>日曜日</v>
      </c>
      <c r="C34" s="5" t="str">
        <f t="shared" ref="C34:H34" si="2">TEXT(C35,"aaaa")</f>
        <v>月曜日</v>
      </c>
      <c r="D34" s="5" t="str">
        <f t="shared" si="2"/>
        <v>火曜日</v>
      </c>
      <c r="E34" s="5" t="str">
        <f t="shared" si="2"/>
        <v>水曜日</v>
      </c>
      <c r="F34" s="5" t="str">
        <f t="shared" si="2"/>
        <v>木曜日</v>
      </c>
      <c r="G34" s="5" t="str">
        <f t="shared" si="2"/>
        <v>金曜日</v>
      </c>
      <c r="H34" s="6" t="str">
        <f t="shared" si="2"/>
        <v>土曜日</v>
      </c>
      <c r="I34" s="3"/>
      <c r="J34" s="3"/>
      <c r="K34" s="4" t="str">
        <f>週の始まり</f>
        <v>日曜日</v>
      </c>
      <c r="L34" s="5" t="str">
        <f t="shared" ref="L34:Q34" si="3">TEXT(L35,"aaaa")</f>
        <v>月曜日</v>
      </c>
      <c r="M34" s="5" t="str">
        <f t="shared" si="3"/>
        <v>火曜日</v>
      </c>
      <c r="N34" s="5" t="str">
        <f t="shared" si="3"/>
        <v>水曜日</v>
      </c>
      <c r="O34" s="5" t="str">
        <f t="shared" si="3"/>
        <v>木曜日</v>
      </c>
      <c r="P34" s="5" t="str">
        <f t="shared" si="3"/>
        <v>金曜日</v>
      </c>
      <c r="Q34" s="6" t="str">
        <f t="shared" si="3"/>
        <v>土曜日</v>
      </c>
      <c r="R34" s="3"/>
    </row>
    <row r="35" spans="1:18" s="30" customFormat="1" ht="24" customHeight="1" thickBot="1" x14ac:dyDescent="0.3">
      <c r="A35" s="7"/>
      <c r="B35" s="32">
        <f t="array" ref="B35:H35">DaysAndWeeks+DATE(CalendarYear,12,1)-WEEKDAY(DATE(CalendarYear,12,1),(週の始まり="月曜日")+1)+1</f>
        <v>45256</v>
      </c>
      <c r="C35" s="32">
        <v>45257</v>
      </c>
      <c r="D35" s="32">
        <v>45258</v>
      </c>
      <c r="E35" s="32">
        <v>45259</v>
      </c>
      <c r="F35" s="32">
        <v>45260</v>
      </c>
      <c r="G35" s="32">
        <v>45261</v>
      </c>
      <c r="H35" s="33">
        <v>45262</v>
      </c>
      <c r="I35" s="7"/>
      <c r="J35" s="7"/>
      <c r="K35" s="32">
        <f t="array" ref="K35:Q35">DaysAndWeeks+DATE(CalendarYear,12,1)-WEEKDAY(DATE(CalendarYear,12,1),(週の始まり="月曜日")+1)+1</f>
        <v>45256</v>
      </c>
      <c r="L35" s="32">
        <v>45257</v>
      </c>
      <c r="M35" s="32">
        <v>45258</v>
      </c>
      <c r="N35" s="32">
        <v>45259</v>
      </c>
      <c r="O35" s="32">
        <v>45260</v>
      </c>
      <c r="P35" s="32">
        <v>45261</v>
      </c>
      <c r="Q35" s="33">
        <v>45262</v>
      </c>
      <c r="R35" s="7"/>
    </row>
    <row r="36" spans="1:18" s="30" customFormat="1" ht="14.25" customHeight="1" thickBot="1" x14ac:dyDescent="0.3">
      <c r="A36" s="7"/>
      <c r="B36" s="62"/>
      <c r="C36" s="62"/>
      <c r="D36" s="62"/>
      <c r="E36" s="409" t="s">
        <v>5</v>
      </c>
      <c r="F36" s="109" t="s">
        <v>39</v>
      </c>
      <c r="G36" s="168" t="s">
        <v>39</v>
      </c>
      <c r="H36" s="169" t="s">
        <v>50</v>
      </c>
      <c r="I36" s="7"/>
      <c r="J36" s="7"/>
      <c r="K36" s="62"/>
      <c r="L36" s="62"/>
      <c r="M36" s="62"/>
      <c r="N36" s="409" t="s">
        <v>5</v>
      </c>
      <c r="O36" s="109" t="s">
        <v>39</v>
      </c>
      <c r="P36" s="168" t="s">
        <v>39</v>
      </c>
      <c r="Q36" s="169" t="s">
        <v>50</v>
      </c>
      <c r="R36" s="7"/>
    </row>
    <row r="37" spans="1:18" s="30" customFormat="1" ht="14.25" customHeight="1" x14ac:dyDescent="0.25">
      <c r="A37" s="7"/>
      <c r="B37" s="62"/>
      <c r="C37" s="62"/>
      <c r="D37" s="62"/>
      <c r="E37" s="409"/>
      <c r="F37" s="156" t="s">
        <v>40</v>
      </c>
      <c r="G37" s="157" t="s">
        <v>42</v>
      </c>
      <c r="H37" s="173" t="s">
        <v>39</v>
      </c>
      <c r="I37" s="152"/>
      <c r="J37" s="7"/>
      <c r="K37" s="62"/>
      <c r="L37" s="62"/>
      <c r="M37" s="62"/>
      <c r="N37" s="409"/>
      <c r="O37" s="156" t="s">
        <v>40</v>
      </c>
      <c r="P37" s="157" t="s">
        <v>42</v>
      </c>
      <c r="Q37" s="173" t="s">
        <v>39</v>
      </c>
      <c r="R37" s="152"/>
    </row>
    <row r="38" spans="1:18" s="30" customFormat="1" ht="14.25" customHeight="1" x14ac:dyDescent="0.25">
      <c r="A38" s="7"/>
      <c r="B38" s="62"/>
      <c r="C38" s="62"/>
      <c r="D38" s="62"/>
      <c r="E38" s="409"/>
      <c r="F38" s="158" t="s">
        <v>41</v>
      </c>
      <c r="G38" s="159" t="s">
        <v>41</v>
      </c>
      <c r="H38" s="156" t="s">
        <v>40</v>
      </c>
      <c r="I38" s="152"/>
      <c r="J38" s="7"/>
      <c r="K38" s="62"/>
      <c r="L38" s="62"/>
      <c r="M38" s="62"/>
      <c r="N38" s="409"/>
      <c r="O38" s="158" t="s">
        <v>41</v>
      </c>
      <c r="P38" s="159" t="s">
        <v>41</v>
      </c>
      <c r="Q38" s="156" t="s">
        <v>40</v>
      </c>
      <c r="R38" s="152"/>
    </row>
    <row r="39" spans="1:18" s="31" customFormat="1" ht="14.25" customHeight="1" x14ac:dyDescent="0.25">
      <c r="A39" s="9"/>
      <c r="B39" s="10"/>
      <c r="C39" s="10"/>
      <c r="D39" s="10"/>
      <c r="E39" s="410"/>
      <c r="F39" s="54"/>
      <c r="G39" s="55"/>
      <c r="H39" s="171" t="s">
        <v>43</v>
      </c>
      <c r="I39" s="176"/>
      <c r="J39" s="9"/>
      <c r="K39" s="10"/>
      <c r="L39" s="10"/>
      <c r="M39" s="10"/>
      <c r="N39" s="410"/>
      <c r="O39" s="54"/>
      <c r="P39" s="55"/>
      <c r="Q39" s="171" t="s">
        <v>43</v>
      </c>
      <c r="R39" s="176"/>
    </row>
    <row r="40" spans="1:18" s="30" customFormat="1" ht="24" customHeight="1" x14ac:dyDescent="0.25">
      <c r="A40" s="7"/>
      <c r="B40" s="34">
        <f t="array" ref="B40:H40">DaysAndWeeks+DATE(CalendarYear,12,1)-WEEKDAY(DATE(CalendarYear,12,1),(週の始まり="月曜日")+1)+8</f>
        <v>45263</v>
      </c>
      <c r="C40" s="34">
        <v>45264</v>
      </c>
      <c r="D40" s="34">
        <v>45265</v>
      </c>
      <c r="E40" s="34">
        <v>45266</v>
      </c>
      <c r="F40" s="34">
        <v>45267</v>
      </c>
      <c r="G40" s="34">
        <v>45268</v>
      </c>
      <c r="H40" s="34">
        <v>45269</v>
      </c>
      <c r="I40" s="7"/>
      <c r="J40" s="7"/>
      <c r="K40" s="34">
        <f t="array" ref="K40:Q40">DaysAndWeeks+DATE(CalendarYear,12,1)-WEEKDAY(DATE(CalendarYear,12,1),(週の始まり="月曜日")+1)+8</f>
        <v>45263</v>
      </c>
      <c r="L40" s="34">
        <v>45264</v>
      </c>
      <c r="M40" s="34">
        <v>45265</v>
      </c>
      <c r="N40" s="34">
        <v>45266</v>
      </c>
      <c r="O40" s="34">
        <v>45267</v>
      </c>
      <c r="P40" s="34">
        <v>45268</v>
      </c>
      <c r="Q40" s="34">
        <v>45269</v>
      </c>
      <c r="R40" s="7"/>
    </row>
    <row r="41" spans="1:18" s="30" customFormat="1" ht="14.25" customHeight="1" x14ac:dyDescent="0.25">
      <c r="A41" s="7"/>
      <c r="B41" s="160" t="s">
        <v>39</v>
      </c>
      <c r="C41" s="109" t="s">
        <v>39</v>
      </c>
      <c r="D41" s="160" t="s">
        <v>39</v>
      </c>
      <c r="E41" s="411" t="s">
        <v>5</v>
      </c>
      <c r="F41" s="109" t="s">
        <v>39</v>
      </c>
      <c r="G41" s="160" t="s">
        <v>39</v>
      </c>
      <c r="H41" s="109" t="s">
        <v>39</v>
      </c>
      <c r="I41" s="152"/>
      <c r="J41" s="7"/>
      <c r="K41" s="160" t="s">
        <v>39</v>
      </c>
      <c r="L41" s="109" t="s">
        <v>39</v>
      </c>
      <c r="M41" s="160" t="s">
        <v>39</v>
      </c>
      <c r="N41" s="411" t="s">
        <v>5</v>
      </c>
      <c r="O41" s="109" t="s">
        <v>39</v>
      </c>
      <c r="P41" s="160" t="s">
        <v>39</v>
      </c>
      <c r="Q41" s="109" t="s">
        <v>39</v>
      </c>
      <c r="R41" s="152"/>
    </row>
    <row r="42" spans="1:18" s="30" customFormat="1" ht="14.25" customHeight="1" x14ac:dyDescent="0.25">
      <c r="A42" s="153"/>
      <c r="B42" s="157" t="s">
        <v>42</v>
      </c>
      <c r="C42" s="156" t="s">
        <v>40</v>
      </c>
      <c r="D42" s="157" t="s">
        <v>42</v>
      </c>
      <c r="E42" s="411"/>
      <c r="F42" s="156" t="s">
        <v>40</v>
      </c>
      <c r="G42" s="157" t="s">
        <v>42</v>
      </c>
      <c r="H42" s="156" t="s">
        <v>40</v>
      </c>
      <c r="I42" s="152"/>
      <c r="J42" s="153"/>
      <c r="K42" s="157" t="s">
        <v>42</v>
      </c>
      <c r="L42" s="156" t="s">
        <v>40</v>
      </c>
      <c r="M42" s="157" t="s">
        <v>42</v>
      </c>
      <c r="N42" s="411"/>
      <c r="O42" s="156" t="s">
        <v>40</v>
      </c>
      <c r="P42" s="157" t="s">
        <v>42</v>
      </c>
      <c r="Q42" s="156" t="s">
        <v>40</v>
      </c>
      <c r="R42" s="152"/>
    </row>
    <row r="43" spans="1:18" s="30" customFormat="1" ht="14.25" customHeight="1" x14ac:dyDescent="0.25">
      <c r="A43" s="7"/>
      <c r="B43" s="159" t="s">
        <v>41</v>
      </c>
      <c r="C43" s="158" t="s">
        <v>41</v>
      </c>
      <c r="D43" s="159" t="s">
        <v>41</v>
      </c>
      <c r="E43" s="411"/>
      <c r="F43" s="158" t="s">
        <v>41</v>
      </c>
      <c r="G43" s="159" t="s">
        <v>41</v>
      </c>
      <c r="H43" s="154"/>
      <c r="I43" s="152"/>
      <c r="J43" s="7"/>
      <c r="K43" s="159" t="s">
        <v>41</v>
      </c>
      <c r="L43" s="158" t="s">
        <v>41</v>
      </c>
      <c r="M43" s="159" t="s">
        <v>41</v>
      </c>
      <c r="N43" s="411"/>
      <c r="O43" s="158" t="s">
        <v>41</v>
      </c>
      <c r="P43" s="159" t="s">
        <v>41</v>
      </c>
      <c r="Q43" s="154"/>
      <c r="R43" s="152"/>
    </row>
    <row r="44" spans="1:18" s="31" customFormat="1" ht="14.25" customHeight="1" x14ac:dyDescent="0.25">
      <c r="A44" s="9"/>
      <c r="B44" s="57"/>
      <c r="C44" s="57"/>
      <c r="D44" s="57"/>
      <c r="E44" s="412"/>
      <c r="F44" s="155"/>
      <c r="G44" s="57"/>
      <c r="H44" s="170" t="s">
        <v>44</v>
      </c>
      <c r="I44" s="9"/>
      <c r="J44" s="9"/>
      <c r="K44" s="57"/>
      <c r="L44" s="57"/>
      <c r="M44" s="57"/>
      <c r="N44" s="412"/>
      <c r="O44" s="155"/>
      <c r="P44" s="57"/>
      <c r="Q44" s="170" t="s">
        <v>44</v>
      </c>
      <c r="R44" s="9"/>
    </row>
    <row r="45" spans="1:18" s="30" customFormat="1" ht="24" customHeight="1" x14ac:dyDescent="0.25">
      <c r="A45" s="7"/>
      <c r="B45" s="56">
        <f t="array" ref="B45:H45">DaysAndWeeks+DATE(CalendarYear,12,1)-WEEKDAY(DATE(CalendarYear,12,1),(週の始まり="月曜日")+1)+15</f>
        <v>45270</v>
      </c>
      <c r="C45" s="56">
        <v>45271</v>
      </c>
      <c r="D45" s="53">
        <v>45272</v>
      </c>
      <c r="E45" s="56">
        <v>45273</v>
      </c>
      <c r="F45" s="56">
        <v>45274</v>
      </c>
      <c r="G45" s="56">
        <v>45275</v>
      </c>
      <c r="H45" s="56">
        <v>45276</v>
      </c>
      <c r="I45" s="7"/>
      <c r="J45" s="7"/>
      <c r="K45" s="56">
        <f t="array" ref="K45:Q45">DaysAndWeeks+DATE(CalendarYear,12,1)-WEEKDAY(DATE(CalendarYear,12,1),(週の始まり="月曜日")+1)+15</f>
        <v>45270</v>
      </c>
      <c r="L45" s="56">
        <v>45271</v>
      </c>
      <c r="M45" s="53">
        <v>45272</v>
      </c>
      <c r="N45" s="56">
        <v>45273</v>
      </c>
      <c r="O45" s="56">
        <v>45274</v>
      </c>
      <c r="P45" s="56">
        <v>45275</v>
      </c>
      <c r="Q45" s="56">
        <v>45276</v>
      </c>
      <c r="R45" s="7"/>
    </row>
    <row r="46" spans="1:18" s="30" customFormat="1" ht="14.25" customHeight="1" x14ac:dyDescent="0.25">
      <c r="A46" s="153"/>
      <c r="B46" s="160" t="s">
        <v>39</v>
      </c>
      <c r="C46" s="109" t="s">
        <v>39</v>
      </c>
      <c r="D46" s="160" t="s">
        <v>39</v>
      </c>
      <c r="E46" s="413" t="s">
        <v>5</v>
      </c>
      <c r="F46" s="109" t="s">
        <v>39</v>
      </c>
      <c r="G46" s="160" t="s">
        <v>39</v>
      </c>
      <c r="H46" s="109" t="s">
        <v>39</v>
      </c>
      <c r="I46" s="7"/>
      <c r="J46" s="153"/>
      <c r="K46" s="160" t="s">
        <v>39</v>
      </c>
      <c r="L46" s="109" t="s">
        <v>39</v>
      </c>
      <c r="M46" s="160" t="s">
        <v>39</v>
      </c>
      <c r="N46" s="413" t="s">
        <v>5</v>
      </c>
      <c r="O46" s="109" t="s">
        <v>39</v>
      </c>
      <c r="P46" s="160" t="s">
        <v>39</v>
      </c>
      <c r="Q46" s="109" t="s">
        <v>39</v>
      </c>
      <c r="R46" s="7"/>
    </row>
    <row r="47" spans="1:18" s="30" customFormat="1" ht="14.25" customHeight="1" x14ac:dyDescent="0.25">
      <c r="A47" s="153"/>
      <c r="B47" s="157" t="s">
        <v>42</v>
      </c>
      <c r="C47" s="156" t="s">
        <v>40</v>
      </c>
      <c r="D47" s="157" t="s">
        <v>42</v>
      </c>
      <c r="E47" s="413"/>
      <c r="F47" s="156" t="s">
        <v>40</v>
      </c>
      <c r="G47" s="157" t="s">
        <v>42</v>
      </c>
      <c r="H47" s="156" t="s">
        <v>40</v>
      </c>
      <c r="I47" s="152"/>
      <c r="J47" s="153"/>
      <c r="K47" s="157" t="s">
        <v>42</v>
      </c>
      <c r="L47" s="156" t="s">
        <v>40</v>
      </c>
      <c r="M47" s="157" t="s">
        <v>42</v>
      </c>
      <c r="N47" s="413"/>
      <c r="O47" s="156" t="s">
        <v>40</v>
      </c>
      <c r="P47" s="157" t="s">
        <v>42</v>
      </c>
      <c r="Q47" s="156" t="s">
        <v>40</v>
      </c>
      <c r="R47" s="152"/>
    </row>
    <row r="48" spans="1:18" s="30" customFormat="1" ht="14.25" customHeight="1" x14ac:dyDescent="0.25">
      <c r="A48" s="7"/>
      <c r="B48" s="159" t="s">
        <v>41</v>
      </c>
      <c r="C48" s="172" t="s">
        <v>45</v>
      </c>
      <c r="D48" s="172" t="s">
        <v>45</v>
      </c>
      <c r="E48" s="413"/>
      <c r="F48" s="172" t="s">
        <v>45</v>
      </c>
      <c r="G48" s="172" t="s">
        <v>45</v>
      </c>
      <c r="H48" s="172" t="s">
        <v>45</v>
      </c>
      <c r="I48" s="59"/>
      <c r="J48" s="7"/>
      <c r="K48" s="159" t="s">
        <v>41</v>
      </c>
      <c r="L48" s="172" t="s">
        <v>45</v>
      </c>
      <c r="M48" s="172" t="s">
        <v>45</v>
      </c>
      <c r="N48" s="413"/>
      <c r="O48" s="172" t="s">
        <v>45</v>
      </c>
      <c r="P48" s="172" t="s">
        <v>45</v>
      </c>
      <c r="Q48" s="172" t="s">
        <v>45</v>
      </c>
      <c r="R48" s="59"/>
    </row>
    <row r="49" spans="1:18" s="31" customFormat="1" ht="14.25" customHeight="1" x14ac:dyDescent="0.25">
      <c r="A49" s="9"/>
      <c r="B49" s="161"/>
      <c r="C49" s="148"/>
      <c r="D49" s="162"/>
      <c r="E49" s="414"/>
      <c r="F49" s="146"/>
      <c r="G49" s="163"/>
      <c r="H49" s="147"/>
      <c r="I49" s="60"/>
      <c r="J49" s="9"/>
      <c r="K49" s="161"/>
      <c r="L49" s="148"/>
      <c r="M49" s="162"/>
      <c r="N49" s="414"/>
      <c r="O49" s="146"/>
      <c r="P49" s="163"/>
      <c r="Q49" s="147"/>
      <c r="R49" s="60"/>
    </row>
    <row r="50" spans="1:18" s="30" customFormat="1" ht="24" customHeight="1" x14ac:dyDescent="0.25">
      <c r="A50" s="7"/>
      <c r="B50" s="58">
        <f t="array" ref="B50:H50">DaysAndWeeks+DATE(CalendarYear,12,1)-WEEKDAY(DATE(CalendarYear,12,1),(週の始まり="月曜日")+1)+22</f>
        <v>45277</v>
      </c>
      <c r="C50" s="61">
        <v>45278</v>
      </c>
      <c r="D50" s="61">
        <v>45279</v>
      </c>
      <c r="E50" s="58">
        <v>45280</v>
      </c>
      <c r="F50" s="58">
        <v>45281</v>
      </c>
      <c r="G50" s="58">
        <v>45282</v>
      </c>
      <c r="H50" s="61">
        <v>45283</v>
      </c>
      <c r="I50" s="7"/>
      <c r="J50" s="7"/>
      <c r="K50" s="58">
        <f t="array" ref="K50:Q50">DaysAndWeeks+DATE(CalendarYear,12,1)-WEEKDAY(DATE(CalendarYear,12,1),(週の始まり="月曜日")+1)+22</f>
        <v>45277</v>
      </c>
      <c r="L50" s="61">
        <v>45278</v>
      </c>
      <c r="M50" s="61">
        <v>45279</v>
      </c>
      <c r="N50" s="58">
        <v>45280</v>
      </c>
      <c r="O50" s="58">
        <v>45281</v>
      </c>
      <c r="P50" s="58">
        <v>45282</v>
      </c>
      <c r="Q50" s="61">
        <v>45283</v>
      </c>
      <c r="R50" s="7"/>
    </row>
    <row r="51" spans="1:18" s="30" customFormat="1" ht="14.25" customHeight="1" x14ac:dyDescent="0.25">
      <c r="A51" s="7"/>
      <c r="B51" s="160" t="s">
        <v>39</v>
      </c>
      <c r="C51" s="109" t="s">
        <v>39</v>
      </c>
      <c r="D51" s="160" t="s">
        <v>39</v>
      </c>
      <c r="E51" s="406" t="s">
        <v>5</v>
      </c>
      <c r="F51" s="109" t="s">
        <v>39</v>
      </c>
      <c r="G51" s="160" t="s">
        <v>39</v>
      </c>
      <c r="H51" s="109" t="s">
        <v>39</v>
      </c>
      <c r="I51" s="7"/>
      <c r="J51" s="7"/>
      <c r="K51" s="160" t="s">
        <v>39</v>
      </c>
      <c r="L51" s="109" t="s">
        <v>39</v>
      </c>
      <c r="M51" s="160" t="s">
        <v>39</v>
      </c>
      <c r="N51" s="406" t="s">
        <v>5</v>
      </c>
      <c r="O51" s="109" t="s">
        <v>39</v>
      </c>
      <c r="P51" s="160" t="s">
        <v>39</v>
      </c>
      <c r="Q51" s="109" t="s">
        <v>39</v>
      </c>
      <c r="R51" s="7"/>
    </row>
    <row r="52" spans="1:18" s="30" customFormat="1" ht="14.25" customHeight="1" x14ac:dyDescent="0.25">
      <c r="A52" s="7"/>
      <c r="B52" s="157" t="s">
        <v>42</v>
      </c>
      <c r="C52" s="156" t="s">
        <v>40</v>
      </c>
      <c r="D52" s="157" t="s">
        <v>42</v>
      </c>
      <c r="E52" s="406"/>
      <c r="F52" s="156" t="s">
        <v>40</v>
      </c>
      <c r="G52" s="157" t="s">
        <v>42</v>
      </c>
      <c r="H52" s="156" t="s">
        <v>40</v>
      </c>
      <c r="I52" s="152"/>
      <c r="J52" s="7"/>
      <c r="K52" s="157" t="s">
        <v>42</v>
      </c>
      <c r="L52" s="156" t="s">
        <v>40</v>
      </c>
      <c r="M52" s="157" t="s">
        <v>42</v>
      </c>
      <c r="N52" s="406"/>
      <c r="O52" s="156" t="s">
        <v>40</v>
      </c>
      <c r="P52" s="157" t="s">
        <v>42</v>
      </c>
      <c r="Q52" s="156" t="s">
        <v>40</v>
      </c>
      <c r="R52" s="152"/>
    </row>
    <row r="53" spans="1:18" s="30" customFormat="1" ht="14.25" customHeight="1" x14ac:dyDescent="0.25">
      <c r="A53" s="7"/>
      <c r="B53" s="172" t="s">
        <v>45</v>
      </c>
      <c r="C53" s="172" t="s">
        <v>45</v>
      </c>
      <c r="D53" s="172" t="s">
        <v>45</v>
      </c>
      <c r="E53" s="406"/>
      <c r="F53" s="166" t="s">
        <v>46</v>
      </c>
      <c r="G53" s="166" t="s">
        <v>46</v>
      </c>
      <c r="H53" s="174" t="s">
        <v>46</v>
      </c>
      <c r="I53" s="7"/>
      <c r="J53" s="7"/>
      <c r="K53" s="172" t="s">
        <v>45</v>
      </c>
      <c r="L53" s="172" t="s">
        <v>45</v>
      </c>
      <c r="M53" s="172" t="s">
        <v>45</v>
      </c>
      <c r="N53" s="406"/>
      <c r="O53" s="166" t="s">
        <v>46</v>
      </c>
      <c r="P53" s="166" t="s">
        <v>46</v>
      </c>
      <c r="Q53" s="174" t="s">
        <v>46</v>
      </c>
      <c r="R53" s="7"/>
    </row>
    <row r="54" spans="1:18" s="30" customFormat="1" ht="14.25" customHeight="1" x14ac:dyDescent="0.25">
      <c r="A54" s="7"/>
      <c r="B54" s="165"/>
      <c r="C54" s="164"/>
      <c r="D54" s="151"/>
      <c r="E54" s="406"/>
      <c r="F54" s="146"/>
      <c r="G54" s="163"/>
      <c r="H54" s="175"/>
      <c r="I54" s="7"/>
      <c r="J54" s="7"/>
      <c r="K54" s="165"/>
      <c r="L54" s="164"/>
      <c r="M54" s="151"/>
      <c r="N54" s="406"/>
      <c r="O54" s="146"/>
      <c r="P54" s="163"/>
      <c r="Q54" s="175"/>
      <c r="R54" s="7"/>
    </row>
    <row r="55" spans="1:18" s="30" customFormat="1" ht="24" customHeight="1" thickBot="1" x14ac:dyDescent="0.3">
      <c r="A55" s="7"/>
      <c r="B55" s="35">
        <f t="array" ref="B55:H55">DaysAndWeeks+DATE(CalendarYear,12,1)-WEEKDAY(DATE(CalendarYear,12,1),(週の始まり="月曜日")+1)+29</f>
        <v>45284</v>
      </c>
      <c r="C55" s="35">
        <v>45285</v>
      </c>
      <c r="D55" s="35">
        <v>45286</v>
      </c>
      <c r="E55" s="35">
        <v>45287</v>
      </c>
      <c r="F55" s="35">
        <v>45288</v>
      </c>
      <c r="G55" s="35">
        <v>45289</v>
      </c>
      <c r="H55" s="35">
        <v>45290</v>
      </c>
      <c r="I55" s="7"/>
      <c r="J55" s="7"/>
      <c r="K55" s="35">
        <f t="array" ref="K55:Q55">DaysAndWeeks+DATE(CalendarYear,12,1)-WEEKDAY(DATE(CalendarYear,12,1),(週の始まり="月曜日")+1)+29</f>
        <v>45284</v>
      </c>
      <c r="L55" s="35">
        <v>45285</v>
      </c>
      <c r="M55" s="35">
        <v>45286</v>
      </c>
      <c r="N55" s="35">
        <v>45287</v>
      </c>
      <c r="O55" s="35">
        <v>45288</v>
      </c>
      <c r="P55" s="35">
        <v>45289</v>
      </c>
      <c r="Q55" s="35">
        <v>45290</v>
      </c>
      <c r="R55" s="7"/>
    </row>
    <row r="56" spans="1:18" s="30" customFormat="1" ht="14.25" customHeight="1" thickBot="1" x14ac:dyDescent="0.3">
      <c r="A56" s="7"/>
      <c r="B56" s="109" t="s">
        <v>39</v>
      </c>
      <c r="C56" s="109" t="s">
        <v>39</v>
      </c>
      <c r="D56" s="160" t="s">
        <v>39</v>
      </c>
      <c r="E56" s="407" t="s">
        <v>5</v>
      </c>
      <c r="F56" s="109" t="s">
        <v>39</v>
      </c>
      <c r="G56" s="168" t="s">
        <v>39</v>
      </c>
      <c r="H56" s="169" t="s">
        <v>51</v>
      </c>
      <c r="I56" s="7"/>
      <c r="J56" s="7"/>
      <c r="K56" s="109" t="s">
        <v>39</v>
      </c>
      <c r="L56" s="109" t="s">
        <v>39</v>
      </c>
      <c r="M56" s="160" t="s">
        <v>39</v>
      </c>
      <c r="N56" s="407" t="s">
        <v>5</v>
      </c>
      <c r="O56" s="109" t="s">
        <v>39</v>
      </c>
      <c r="P56" s="168" t="s">
        <v>39</v>
      </c>
      <c r="Q56" s="169" t="s">
        <v>51</v>
      </c>
      <c r="R56" s="7"/>
    </row>
    <row r="57" spans="1:18" s="30" customFormat="1" ht="14.25" customHeight="1" x14ac:dyDescent="0.25">
      <c r="A57" s="7"/>
      <c r="B57" s="157" t="s">
        <v>42</v>
      </c>
      <c r="C57" s="156" t="s">
        <v>40</v>
      </c>
      <c r="D57" s="157" t="s">
        <v>42</v>
      </c>
      <c r="E57" s="407"/>
      <c r="F57" s="156" t="s">
        <v>40</v>
      </c>
      <c r="G57" s="157" t="s">
        <v>42</v>
      </c>
      <c r="H57" s="109" t="s">
        <v>39</v>
      </c>
      <c r="I57" s="7"/>
      <c r="J57" s="7"/>
      <c r="K57" s="157" t="s">
        <v>42</v>
      </c>
      <c r="L57" s="156" t="s">
        <v>40</v>
      </c>
      <c r="M57" s="157" t="s">
        <v>42</v>
      </c>
      <c r="N57" s="407"/>
      <c r="O57" s="156" t="s">
        <v>40</v>
      </c>
      <c r="P57" s="157" t="s">
        <v>42</v>
      </c>
      <c r="Q57" s="109" t="s">
        <v>39</v>
      </c>
      <c r="R57" s="7"/>
    </row>
    <row r="58" spans="1:18" s="30" customFormat="1" ht="14.25" customHeight="1" x14ac:dyDescent="0.25">
      <c r="A58" s="7"/>
      <c r="B58" s="166" t="s">
        <v>46</v>
      </c>
      <c r="C58" s="166" t="s">
        <v>46</v>
      </c>
      <c r="D58" s="166" t="s">
        <v>46</v>
      </c>
      <c r="E58" s="407"/>
      <c r="F58" s="166" t="s">
        <v>46</v>
      </c>
      <c r="G58" s="166" t="s">
        <v>46</v>
      </c>
      <c r="H58" s="415"/>
      <c r="I58" s="7"/>
      <c r="J58" s="7"/>
      <c r="K58" s="166" t="s">
        <v>46</v>
      </c>
      <c r="L58" s="166" t="s">
        <v>46</v>
      </c>
      <c r="M58" s="166" t="s">
        <v>46</v>
      </c>
      <c r="N58" s="407"/>
      <c r="O58" s="166" t="s">
        <v>46</v>
      </c>
      <c r="P58" s="166" t="s">
        <v>46</v>
      </c>
      <c r="Q58" s="415"/>
      <c r="R58" s="7"/>
    </row>
    <row r="59" spans="1:18" s="30" customFormat="1" ht="14.25" customHeight="1" x14ac:dyDescent="0.25">
      <c r="A59" s="7"/>
      <c r="B59" s="167" t="s">
        <v>47</v>
      </c>
      <c r="C59" s="149"/>
      <c r="D59" s="165"/>
      <c r="E59" s="408"/>
      <c r="F59" s="149"/>
      <c r="G59" s="145"/>
      <c r="H59" s="416"/>
      <c r="I59" s="7"/>
      <c r="J59" s="7"/>
      <c r="K59" s="167" t="s">
        <v>47</v>
      </c>
      <c r="L59" s="149"/>
      <c r="M59" s="165"/>
      <c r="N59" s="408"/>
      <c r="O59" s="149"/>
      <c r="P59" s="145"/>
      <c r="Q59" s="416"/>
      <c r="R59" s="7"/>
    </row>
    <row r="60" spans="1:18" s="30" customFormat="1" ht="24" customHeight="1" x14ac:dyDescent="0.25">
      <c r="A60" s="7"/>
      <c r="B60" s="34">
        <f t="array" ref="B60:C60">DaysAndWeeks+DATE(CalendarYear,12,1)-WEEKDAY(DATE(CalendarYear,12,1),(週の始まり="月曜日")+1)+36</f>
        <v>45291</v>
      </c>
      <c r="C60" s="34">
        <v>45292</v>
      </c>
      <c r="D60" s="34">
        <v>3</v>
      </c>
      <c r="E60" s="417" t="s">
        <v>48</v>
      </c>
      <c r="F60" s="417"/>
      <c r="G60" s="417"/>
      <c r="H60" s="418"/>
      <c r="I60" s="7"/>
      <c r="J60" s="7"/>
      <c r="K60" s="34">
        <f t="array" ref="K60:L60">DaysAndWeeks+DATE(CalendarYear,12,1)-WEEKDAY(DATE(CalendarYear,12,1),(週の始まり="月曜日")+1)+36</f>
        <v>45291</v>
      </c>
      <c r="L60" s="34">
        <v>45292</v>
      </c>
      <c r="M60" s="34">
        <v>3</v>
      </c>
      <c r="N60" s="417" t="s">
        <v>48</v>
      </c>
      <c r="O60" s="417"/>
      <c r="P60" s="417"/>
      <c r="Q60" s="418"/>
      <c r="R60" s="7"/>
    </row>
    <row r="61" spans="1:18" s="31" customFormat="1" ht="57" customHeight="1" x14ac:dyDescent="0.25">
      <c r="A61" s="9"/>
      <c r="B61" s="150" t="s">
        <v>49</v>
      </c>
      <c r="C61" s="150" t="s">
        <v>49</v>
      </c>
      <c r="D61" s="150" t="s">
        <v>49</v>
      </c>
      <c r="E61" s="419"/>
      <c r="F61" s="419"/>
      <c r="G61" s="419"/>
      <c r="H61" s="420"/>
      <c r="I61" s="9"/>
      <c r="J61" s="9"/>
      <c r="K61" s="150" t="s">
        <v>49</v>
      </c>
      <c r="L61" s="150" t="s">
        <v>49</v>
      </c>
      <c r="M61" s="150" t="s">
        <v>49</v>
      </c>
      <c r="N61" s="419"/>
      <c r="O61" s="419"/>
      <c r="P61" s="419"/>
      <c r="Q61" s="420"/>
      <c r="R61" s="9"/>
    </row>
  </sheetData>
  <mergeCells count="36">
    <mergeCell ref="Q58:Q59"/>
    <mergeCell ref="E60:H61"/>
    <mergeCell ref="N60:Q61"/>
    <mergeCell ref="E46:E49"/>
    <mergeCell ref="N46:N49"/>
    <mergeCell ref="E51:E54"/>
    <mergeCell ref="N51:N54"/>
    <mergeCell ref="E56:E59"/>
    <mergeCell ref="N56:N59"/>
    <mergeCell ref="H58:H59"/>
    <mergeCell ref="B33:D33"/>
    <mergeCell ref="K33:M33"/>
    <mergeCell ref="E36:E39"/>
    <mergeCell ref="N36:N39"/>
    <mergeCell ref="E41:E44"/>
    <mergeCell ref="N41:N44"/>
    <mergeCell ref="Q27:Q28"/>
    <mergeCell ref="N29:Q30"/>
    <mergeCell ref="E32:G33"/>
    <mergeCell ref="N32:P33"/>
    <mergeCell ref="E29:H30"/>
    <mergeCell ref="E25:E28"/>
    <mergeCell ref="H27:H28"/>
    <mergeCell ref="N20:N23"/>
    <mergeCell ref="N25:N28"/>
    <mergeCell ref="B2:D2"/>
    <mergeCell ref="E20:E23"/>
    <mergeCell ref="E1:G2"/>
    <mergeCell ref="E5:E8"/>
    <mergeCell ref="E10:E13"/>
    <mergeCell ref="E15:E18"/>
    <mergeCell ref="N1:P2"/>
    <mergeCell ref="K2:M2"/>
    <mergeCell ref="N5:N8"/>
    <mergeCell ref="N10:N13"/>
    <mergeCell ref="N15:N18"/>
  </mergeCells>
  <phoneticPr fontId="33"/>
  <conditionalFormatting sqref="B10:D12">
    <cfRule type="expression" dxfId="51" priority="153">
      <formula>DAY(B10)&gt;8</formula>
    </cfRule>
  </conditionalFormatting>
  <conditionalFormatting sqref="B15:D17">
    <cfRule type="expression" dxfId="50" priority="116">
      <formula>DAY(B15)&gt;8</formula>
    </cfRule>
  </conditionalFormatting>
  <conditionalFormatting sqref="B20:D22">
    <cfRule type="expression" dxfId="49" priority="138">
      <formula>DAY(B20)&gt;8</formula>
    </cfRule>
  </conditionalFormatting>
  <conditionalFormatting sqref="B25:D27">
    <cfRule type="expression" dxfId="48" priority="115">
      <formula>DAY(B25)&gt;8</formula>
    </cfRule>
  </conditionalFormatting>
  <conditionalFormatting sqref="B41:D43">
    <cfRule type="expression" dxfId="47" priority="71">
      <formula>DAY(B41)&gt;8</formula>
    </cfRule>
  </conditionalFormatting>
  <conditionalFormatting sqref="B46:D48">
    <cfRule type="expression" dxfId="46" priority="40">
      <formula>DAY(B46)&gt;8</formula>
    </cfRule>
  </conditionalFormatting>
  <conditionalFormatting sqref="B51:D53">
    <cfRule type="expression" dxfId="45" priority="56">
      <formula>DAY(B51)&gt;8</formula>
    </cfRule>
  </conditionalFormatting>
  <conditionalFormatting sqref="B56:D58">
    <cfRule type="expression" dxfId="44" priority="39">
      <formula>DAY(B56)&gt;8</formula>
    </cfRule>
  </conditionalFormatting>
  <conditionalFormatting sqref="B4:G4 B5:D7">
    <cfRule type="expression" dxfId="43" priority="158">
      <formula>DAY(B4)&gt;8</formula>
    </cfRule>
  </conditionalFormatting>
  <conditionalFormatting sqref="B35:G35 B36:D38">
    <cfRule type="expression" dxfId="42" priority="75">
      <formula>DAY(B35)&gt;8</formula>
    </cfRule>
  </conditionalFormatting>
  <conditionalFormatting sqref="B24:H24 H27 B29:D29">
    <cfRule type="expression" dxfId="41" priority="159">
      <formula>AND(DAY(B24)&gt;=1,DAY(B24)&lt;=15)</formula>
    </cfRule>
  </conditionalFormatting>
  <conditionalFormatting sqref="B55:H55 H58 B60:D60">
    <cfRule type="expression" dxfId="40" priority="76">
      <formula>AND(DAY(B55)&gt;=1,DAY(B55)&lt;=15)</formula>
    </cfRule>
  </conditionalFormatting>
  <conditionalFormatting sqref="F10:G12">
    <cfRule type="expression" dxfId="39" priority="152">
      <formula>DAY(F10)&gt;8</formula>
    </cfRule>
  </conditionalFormatting>
  <conditionalFormatting sqref="F27:G27">
    <cfRule type="expression" dxfId="38" priority="123">
      <formula>DAY(F27)&gt;8</formula>
    </cfRule>
  </conditionalFormatting>
  <conditionalFormatting sqref="F41:G43">
    <cfRule type="expression" dxfId="37" priority="70">
      <formula>DAY(F41)&gt;8</formula>
    </cfRule>
  </conditionalFormatting>
  <conditionalFormatting sqref="F58:G58">
    <cfRule type="expression" dxfId="36" priority="46">
      <formula>DAY(F58)&gt;8</formula>
    </cfRule>
  </conditionalFormatting>
  <conditionalFormatting sqref="F5:H7">
    <cfRule type="expression" dxfId="35" priority="117">
      <formula>DAY(F5)&gt;8</formula>
    </cfRule>
  </conditionalFormatting>
  <conditionalFormatting sqref="F15:H17">
    <cfRule type="expression" dxfId="34" priority="143">
      <formula>DAY(F15)&gt;8</formula>
    </cfRule>
  </conditionalFormatting>
  <conditionalFormatting sqref="F20:H22">
    <cfRule type="expression" dxfId="33" priority="130">
      <formula>DAY(F20)&gt;8</formula>
    </cfRule>
  </conditionalFormatting>
  <conditionalFormatting sqref="F25:H26">
    <cfRule type="expression" dxfId="32" priority="122">
      <formula>DAY(F25)&gt;8</formula>
    </cfRule>
  </conditionalFormatting>
  <conditionalFormatting sqref="F36:H38">
    <cfRule type="expression" dxfId="31" priority="41">
      <formula>DAY(F36)&gt;8</formula>
    </cfRule>
  </conditionalFormatting>
  <conditionalFormatting sqref="F46:H48">
    <cfRule type="expression" dxfId="30" priority="61">
      <formula>DAY(F46)&gt;8</formula>
    </cfRule>
  </conditionalFormatting>
  <conditionalFormatting sqref="F51:H53">
    <cfRule type="expression" dxfId="29" priority="52">
      <formula>DAY(F51)&gt;8</formula>
    </cfRule>
  </conditionalFormatting>
  <conditionalFormatting sqref="F56:H57">
    <cfRule type="expression" dxfId="28" priority="45">
      <formula>DAY(F56)&gt;8</formula>
    </cfRule>
  </conditionalFormatting>
  <conditionalFormatting sqref="H10:H11">
    <cfRule type="expression" dxfId="27" priority="119">
      <formula>DAY(H10)&gt;8</formula>
    </cfRule>
  </conditionalFormatting>
  <conditionalFormatting sqref="H41:H42">
    <cfRule type="expression" dxfId="26" priority="43">
      <formula>DAY(H41)&gt;8</formula>
    </cfRule>
  </conditionalFormatting>
  <conditionalFormatting sqref="K10:M12">
    <cfRule type="expression" dxfId="25" priority="109">
      <formula>DAY(K10)&gt;8</formula>
    </cfRule>
  </conditionalFormatting>
  <conditionalFormatting sqref="K15:M17">
    <cfRule type="expression" dxfId="24" priority="78">
      <formula>DAY(K15)&gt;8</formula>
    </cfRule>
  </conditionalFormatting>
  <conditionalFormatting sqref="K20:M22">
    <cfRule type="expression" dxfId="23" priority="94">
      <formula>DAY(K20)&gt;8</formula>
    </cfRule>
  </conditionalFormatting>
  <conditionalFormatting sqref="K25:M27">
    <cfRule type="expression" dxfId="22" priority="77">
      <formula>DAY(K25)&gt;8</formula>
    </cfRule>
  </conditionalFormatting>
  <conditionalFormatting sqref="K41:M43">
    <cfRule type="expression" dxfId="21" priority="33">
      <formula>DAY(K41)&gt;8</formula>
    </cfRule>
  </conditionalFormatting>
  <conditionalFormatting sqref="K46:M48">
    <cfRule type="expression" dxfId="20" priority="2">
      <formula>DAY(K46)&gt;8</formula>
    </cfRule>
  </conditionalFormatting>
  <conditionalFormatting sqref="K51:M53">
    <cfRule type="expression" dxfId="19" priority="18">
      <formula>DAY(K51)&gt;8</formula>
    </cfRule>
  </conditionalFormatting>
  <conditionalFormatting sqref="K56:M58">
    <cfRule type="expression" dxfId="18" priority="1">
      <formula>DAY(K56)&gt;8</formula>
    </cfRule>
  </conditionalFormatting>
  <conditionalFormatting sqref="K4:P4 K5:M7">
    <cfRule type="expression" dxfId="17" priority="113">
      <formula>DAY(K4)&gt;8</formula>
    </cfRule>
  </conditionalFormatting>
  <conditionalFormatting sqref="K35:P35 K36:M38">
    <cfRule type="expression" dxfId="16" priority="37">
      <formula>DAY(K35)&gt;8</formula>
    </cfRule>
  </conditionalFormatting>
  <conditionalFormatting sqref="K24:Q24 Q27 K29:M29">
    <cfRule type="expression" dxfId="15" priority="114">
      <formula>AND(DAY(K24)&gt;=1,DAY(K24)&lt;=15)</formula>
    </cfRule>
  </conditionalFormatting>
  <conditionalFormatting sqref="K55:Q55 Q58 K60:M60">
    <cfRule type="expression" dxfId="14" priority="38">
      <formula>AND(DAY(K55)&gt;=1,DAY(K55)&lt;=15)</formula>
    </cfRule>
  </conditionalFormatting>
  <conditionalFormatting sqref="O10:P12">
    <cfRule type="expression" dxfId="13" priority="108">
      <formula>DAY(O10)&gt;8</formula>
    </cfRule>
  </conditionalFormatting>
  <conditionalFormatting sqref="O27:P27">
    <cfRule type="expression" dxfId="12" priority="84">
      <formula>DAY(O27)&gt;8</formula>
    </cfRule>
  </conditionalFormatting>
  <conditionalFormatting sqref="O41:P43">
    <cfRule type="expression" dxfId="11" priority="32">
      <formula>DAY(O41)&gt;8</formula>
    </cfRule>
  </conditionalFormatting>
  <conditionalFormatting sqref="O58:P58">
    <cfRule type="expression" dxfId="10" priority="8">
      <formula>DAY(O58)&gt;8</formula>
    </cfRule>
  </conditionalFormatting>
  <conditionalFormatting sqref="O5:Q7">
    <cfRule type="expression" dxfId="9" priority="79">
      <formula>DAY(O5)&gt;8</formula>
    </cfRule>
  </conditionalFormatting>
  <conditionalFormatting sqref="O15:Q17">
    <cfRule type="expression" dxfId="8" priority="99">
      <formula>DAY(O15)&gt;8</formula>
    </cfRule>
  </conditionalFormatting>
  <conditionalFormatting sqref="O20:Q22">
    <cfRule type="expression" dxfId="7" priority="90">
      <formula>DAY(O20)&gt;8</formula>
    </cfRule>
  </conditionalFormatting>
  <conditionalFormatting sqref="O25:Q26">
    <cfRule type="expression" dxfId="6" priority="83">
      <formula>DAY(O25)&gt;8</formula>
    </cfRule>
  </conditionalFormatting>
  <conditionalFormatting sqref="O36:Q38">
    <cfRule type="expression" dxfId="5" priority="3">
      <formula>DAY(O36)&gt;8</formula>
    </cfRule>
  </conditionalFormatting>
  <conditionalFormatting sqref="O46:Q48">
    <cfRule type="expression" dxfId="4" priority="23">
      <formula>DAY(O46)&gt;8</formula>
    </cfRule>
  </conditionalFormatting>
  <conditionalFormatting sqref="O51:Q53">
    <cfRule type="expression" dxfId="3" priority="14">
      <formula>DAY(O51)&gt;8</formula>
    </cfRule>
  </conditionalFormatting>
  <conditionalFormatting sqref="O56:Q57">
    <cfRule type="expression" dxfId="2" priority="7">
      <formula>DAY(O56)&gt;8</formula>
    </cfRule>
  </conditionalFormatting>
  <conditionalFormatting sqref="Q10:Q11">
    <cfRule type="expression" dxfId="1" priority="81">
      <formula>DAY(Q10)&gt;8</formula>
    </cfRule>
  </conditionalFormatting>
  <conditionalFormatting sqref="Q41:Q42">
    <cfRule type="expression" dxfId="0" priority="5">
      <formula>DAY(Q41)&gt;8</formula>
    </cfRule>
  </conditionalFormatting>
  <dataValidations count="7">
    <dataValidation allowBlank="1" showInputMessage="1" showErrorMessage="1" prompt="曜日は自動的に決定されます" sqref="C3:H3 L3:Q3 C34:H34 L34:Q34" xr:uid="{00000000-0002-0000-0B00-000000000000}"/>
    <dataValidation allowBlank="1" showInputMessage="1" showErrorMessage="1" prompt="12 月の月間カレンダー" sqref="A1 J1 A32 J32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 K2:M2 B33:D33 K33:M33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 K3 B34 K34" xr:uid="{00000000-0002-0000-0B00-000003000000}"/>
    <dataValidation allowBlank="1" showInputMessage="1" prompt="このセルに毎月のメモを入力します" sqref="E29 N29 E60 N60" xr:uid="{2AAE31CD-6EE1-47F3-8AD6-45C56D0CF817}"/>
    <dataValidation allowBlank="1" showInputMessage="1" showErrorMessage="1" prompt="この行と行 7、9、11、13、15 は、一つ上のセルのカレンダー日に関連する毎日のメモを入力するためのセルです。" sqref="B8 K8 B39 K39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7 K4:K7 B35:B38 K35:K38" xr:uid="{00000000-0002-0000-0B00-000007000000}"/>
  </dataValidations>
  <printOptions horizontalCentered="1"/>
  <pageMargins left="0" right="0" top="0" bottom="0" header="0.31496062992125984" footer="0.31496062992125984"/>
  <pageSetup paperSize="9" scale="46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P65"/>
  <sheetViews>
    <sheetView showGridLines="0" topLeftCell="A25" zoomScale="90" zoomScaleNormal="90" workbookViewId="0">
      <selection activeCell="A32" sqref="A32:XFD32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9" width="1.77734375" style="28" customWidth="1"/>
    <col min="10" max="16" width="16.77734375" style="28" customWidth="1"/>
    <col min="17" max="16384" width="8.88671875" style="28"/>
  </cols>
  <sheetData>
    <row r="1" spans="1:16" ht="9" customHeight="1" x14ac:dyDescent="0.25">
      <c r="A1" s="1"/>
      <c r="B1" s="1"/>
      <c r="C1" s="1"/>
      <c r="D1" s="1"/>
      <c r="E1" s="344" t="s">
        <v>67</v>
      </c>
      <c r="F1" s="344"/>
      <c r="G1" s="344"/>
      <c r="H1" s="1"/>
      <c r="I1" s="1" t="s">
        <v>0</v>
      </c>
      <c r="J1" s="1"/>
      <c r="K1" s="1"/>
      <c r="L1" s="1"/>
      <c r="M1" s="344" t="s">
        <v>67</v>
      </c>
      <c r="N1" s="344"/>
      <c r="O1" s="344"/>
      <c r="P1" s="1"/>
    </row>
    <row r="2" spans="1:16" ht="96" customHeight="1" x14ac:dyDescent="0.25">
      <c r="A2" s="1"/>
      <c r="B2" s="345" t="str">
        <f>CalendarYear&amp;"年"&amp;"2月"</f>
        <v>2023年2月</v>
      </c>
      <c r="C2" s="345"/>
      <c r="D2" s="345"/>
      <c r="E2" s="344"/>
      <c r="F2" s="344"/>
      <c r="G2" s="344"/>
      <c r="H2" s="2"/>
      <c r="I2" s="1"/>
      <c r="J2" s="345" t="str">
        <f>CalendarYear&amp;"年"&amp;"2月"</f>
        <v>2023年2月</v>
      </c>
      <c r="K2" s="345"/>
      <c r="L2" s="345"/>
      <c r="M2" s="344"/>
      <c r="N2" s="344"/>
      <c r="O2" s="344"/>
      <c r="P2" s="2"/>
    </row>
    <row r="3" spans="1:16" s="29" customFormat="1" ht="24" customHeight="1" x14ac:dyDescent="0.25">
      <c r="A3" s="3"/>
      <c r="B3" s="4" t="str">
        <f>週の始まり</f>
        <v>日曜日</v>
      </c>
      <c r="C3" s="5" t="str">
        <f t="shared" ref="C3:H3" si="0">TEXT(C4,"aaaa")</f>
        <v>月曜日</v>
      </c>
      <c r="D3" s="5" t="str">
        <f t="shared" si="0"/>
        <v>火曜日</v>
      </c>
      <c r="E3" s="5" t="str">
        <f t="shared" si="0"/>
        <v>水曜日</v>
      </c>
      <c r="F3" s="5" t="str">
        <f t="shared" si="0"/>
        <v>木曜日</v>
      </c>
      <c r="G3" s="5" t="str">
        <f t="shared" si="0"/>
        <v>金曜日</v>
      </c>
      <c r="H3" s="6" t="str">
        <f t="shared" si="0"/>
        <v>土曜日</v>
      </c>
      <c r="I3" s="3"/>
      <c r="J3" s="4" t="str">
        <f>週の始まり</f>
        <v>日曜日</v>
      </c>
      <c r="K3" s="5" t="str">
        <f t="shared" ref="K3:P3" si="1">TEXT(K4,"aaaa")</f>
        <v>月曜日</v>
      </c>
      <c r="L3" s="5" t="str">
        <f t="shared" si="1"/>
        <v>火曜日</v>
      </c>
      <c r="M3" s="5" t="str">
        <f t="shared" si="1"/>
        <v>水曜日</v>
      </c>
      <c r="N3" s="5" t="str">
        <f t="shared" si="1"/>
        <v>木曜日</v>
      </c>
      <c r="O3" s="5" t="str">
        <f t="shared" si="1"/>
        <v>金曜日</v>
      </c>
      <c r="P3" s="6" t="str">
        <f t="shared" si="1"/>
        <v>土曜日</v>
      </c>
    </row>
    <row r="4" spans="1:16" s="30" customFormat="1" ht="24" customHeight="1" x14ac:dyDescent="0.25">
      <c r="A4" s="7"/>
      <c r="B4" s="32">
        <f t="array" ref="B4:H4">DaysAndWeeks+DATE(CalendarYear,2,1)-WEEKDAY(DATE(CalendarYear,2,1),(週の始まり="月曜日")+1)+1</f>
        <v>44955</v>
      </c>
      <c r="C4" s="32">
        <v>44956</v>
      </c>
      <c r="D4" s="32">
        <v>44957</v>
      </c>
      <c r="E4" s="32">
        <v>44958</v>
      </c>
      <c r="F4" s="32">
        <v>44959</v>
      </c>
      <c r="G4" s="32">
        <v>44960</v>
      </c>
      <c r="H4" s="33">
        <v>44961</v>
      </c>
      <c r="I4" s="7"/>
      <c r="J4" s="32">
        <f t="array" ref="J4:P4">DaysAndWeeks+DATE(CalendarYear,2,1)-WEEKDAY(DATE(CalendarYear,2,1),(週の始まり="月曜日")+1)+1</f>
        <v>44955</v>
      </c>
      <c r="K4" s="32">
        <v>44956</v>
      </c>
      <c r="L4" s="32">
        <v>44957</v>
      </c>
      <c r="M4" s="32">
        <v>44958</v>
      </c>
      <c r="N4" s="32">
        <v>44959</v>
      </c>
      <c r="O4" s="32">
        <v>44960</v>
      </c>
      <c r="P4" s="33">
        <v>44961</v>
      </c>
    </row>
    <row r="5" spans="1:16" s="30" customFormat="1" ht="14.25" customHeight="1" x14ac:dyDescent="0.25">
      <c r="A5" s="7"/>
      <c r="B5" s="62"/>
      <c r="C5" s="62"/>
      <c r="D5" s="62"/>
      <c r="E5" s="339" t="s">
        <v>8</v>
      </c>
      <c r="F5" s="62"/>
      <c r="G5" s="62"/>
      <c r="H5" s="195" t="s">
        <v>66</v>
      </c>
      <c r="I5" s="7"/>
      <c r="J5" s="62"/>
      <c r="K5" s="62"/>
      <c r="L5" s="62"/>
      <c r="M5" s="339" t="s">
        <v>8</v>
      </c>
      <c r="N5" s="62"/>
      <c r="O5" s="62"/>
      <c r="P5" s="195" t="s">
        <v>66</v>
      </c>
    </row>
    <row r="6" spans="1:16" s="30" customFormat="1" ht="14.25" customHeight="1" x14ac:dyDescent="0.25">
      <c r="A6" s="7"/>
      <c r="B6" s="62"/>
      <c r="C6" s="62"/>
      <c r="D6" s="62"/>
      <c r="E6" s="339"/>
      <c r="F6" s="191" t="s">
        <v>54</v>
      </c>
      <c r="G6" s="191" t="s">
        <v>54</v>
      </c>
      <c r="H6" s="191" t="s">
        <v>54</v>
      </c>
      <c r="I6" s="7"/>
      <c r="J6" s="62"/>
      <c r="K6" s="62"/>
      <c r="L6" s="62"/>
      <c r="M6" s="339"/>
      <c r="N6" s="191" t="s">
        <v>54</v>
      </c>
      <c r="O6" s="191" t="s">
        <v>54</v>
      </c>
      <c r="P6" s="191" t="s">
        <v>54</v>
      </c>
    </row>
    <row r="7" spans="1:16" s="30" customFormat="1" ht="14.25" customHeight="1" x14ac:dyDescent="0.25">
      <c r="A7" s="7"/>
      <c r="B7" s="62"/>
      <c r="C7" s="62"/>
      <c r="D7" s="62"/>
      <c r="E7" s="339"/>
      <c r="F7" s="189" t="s">
        <v>10</v>
      </c>
      <c r="G7" s="193" t="s">
        <v>56</v>
      </c>
      <c r="H7" s="189" t="s">
        <v>10</v>
      </c>
      <c r="I7" s="7"/>
      <c r="J7" s="62"/>
      <c r="K7" s="62"/>
      <c r="L7" s="62"/>
      <c r="M7" s="339"/>
      <c r="N7" s="189" t="s">
        <v>10</v>
      </c>
      <c r="O7" s="193" t="s">
        <v>56</v>
      </c>
      <c r="P7" s="189" t="s">
        <v>10</v>
      </c>
    </row>
    <row r="8" spans="1:16" s="31" customFormat="1" ht="14.25" customHeight="1" x14ac:dyDescent="0.25">
      <c r="A8" s="9"/>
      <c r="B8" s="10"/>
      <c r="C8" s="10"/>
      <c r="D8" s="10"/>
      <c r="E8" s="340"/>
      <c r="F8" s="190" t="s">
        <v>62</v>
      </c>
      <c r="G8" s="190" t="s">
        <v>62</v>
      </c>
      <c r="H8" s="190" t="s">
        <v>62</v>
      </c>
      <c r="I8" s="9"/>
      <c r="J8" s="10"/>
      <c r="K8" s="10"/>
      <c r="L8" s="10"/>
      <c r="M8" s="340"/>
      <c r="N8" s="190" t="s">
        <v>19</v>
      </c>
      <c r="O8" s="190" t="s">
        <v>19</v>
      </c>
      <c r="P8" s="190" t="s">
        <v>19</v>
      </c>
    </row>
    <row r="9" spans="1:16" s="30" customFormat="1" ht="24" customHeight="1" x14ac:dyDescent="0.25">
      <c r="A9" s="7"/>
      <c r="B9" s="34">
        <f t="array" ref="B9:H9">DaysAndWeeks+DATE(CalendarYear,2,1)-WEEKDAY(DATE(CalendarYear,2,1),(週の始まり="月曜日")+1)+8</f>
        <v>44962</v>
      </c>
      <c r="C9" s="34">
        <v>44963</v>
      </c>
      <c r="D9" s="34">
        <v>44964</v>
      </c>
      <c r="E9" s="34">
        <v>44965</v>
      </c>
      <c r="F9" s="34">
        <v>44966</v>
      </c>
      <c r="G9" s="34">
        <v>44967</v>
      </c>
      <c r="H9" s="34">
        <v>44968</v>
      </c>
      <c r="I9" s="7"/>
      <c r="J9" s="34">
        <f t="array" ref="J9:P9">DaysAndWeeks+DATE(CalendarYear,2,1)-WEEKDAY(DATE(CalendarYear,2,1),(週の始まり="月曜日")+1)+8</f>
        <v>44962</v>
      </c>
      <c r="K9" s="34">
        <v>44963</v>
      </c>
      <c r="L9" s="34">
        <v>44964</v>
      </c>
      <c r="M9" s="34">
        <v>44965</v>
      </c>
      <c r="N9" s="34">
        <v>44966</v>
      </c>
      <c r="O9" s="34">
        <v>44967</v>
      </c>
      <c r="P9" s="34">
        <v>44968</v>
      </c>
    </row>
    <row r="10" spans="1:16" s="30" customFormat="1" ht="14.25" customHeight="1" x14ac:dyDescent="0.25">
      <c r="A10" s="7"/>
      <c r="B10" s="195" t="s">
        <v>66</v>
      </c>
      <c r="C10" s="58"/>
      <c r="D10" s="58"/>
      <c r="E10" s="339" t="s">
        <v>8</v>
      </c>
      <c r="F10" s="58"/>
      <c r="G10" s="58"/>
      <c r="H10" s="58"/>
      <c r="I10" s="7"/>
      <c r="J10" s="195" t="s">
        <v>66</v>
      </c>
      <c r="K10" s="58"/>
      <c r="L10" s="58"/>
      <c r="M10" s="339" t="s">
        <v>8</v>
      </c>
      <c r="N10" s="58"/>
      <c r="O10" s="58"/>
      <c r="P10" s="58"/>
    </row>
    <row r="11" spans="1:16" s="30" customFormat="1" ht="14.25" customHeight="1" x14ac:dyDescent="0.25">
      <c r="A11" s="7"/>
      <c r="B11" s="191" t="s">
        <v>54</v>
      </c>
      <c r="C11" s="191" t="s">
        <v>54</v>
      </c>
      <c r="D11" s="191" t="s">
        <v>54</v>
      </c>
      <c r="E11" s="339"/>
      <c r="F11" s="191" t="s">
        <v>54</v>
      </c>
      <c r="G11" s="191" t="s">
        <v>54</v>
      </c>
      <c r="H11" s="191" t="s">
        <v>54</v>
      </c>
      <c r="I11" s="7"/>
      <c r="J11" s="191" t="s">
        <v>54</v>
      </c>
      <c r="K11" s="191" t="s">
        <v>54</v>
      </c>
      <c r="L11" s="191" t="s">
        <v>54</v>
      </c>
      <c r="M11" s="339"/>
      <c r="N11" s="191" t="s">
        <v>54</v>
      </c>
      <c r="O11" s="191" t="s">
        <v>54</v>
      </c>
      <c r="P11" s="191" t="s">
        <v>54</v>
      </c>
    </row>
    <row r="12" spans="1:16" s="30" customFormat="1" ht="14.25" customHeight="1" x14ac:dyDescent="0.25">
      <c r="A12" s="7"/>
      <c r="B12" s="193" t="s">
        <v>56</v>
      </c>
      <c r="C12" s="189" t="s">
        <v>10</v>
      </c>
      <c r="D12" s="193" t="s">
        <v>56</v>
      </c>
      <c r="E12" s="339"/>
      <c r="F12" s="189" t="s">
        <v>10</v>
      </c>
      <c r="G12" s="193" t="s">
        <v>56</v>
      </c>
      <c r="H12" s="189" t="s">
        <v>10</v>
      </c>
      <c r="I12" s="7"/>
      <c r="J12" s="193" t="s">
        <v>56</v>
      </c>
      <c r="K12" s="189" t="s">
        <v>10</v>
      </c>
      <c r="L12" s="193" t="s">
        <v>56</v>
      </c>
      <c r="M12" s="339"/>
      <c r="N12" s="189" t="s">
        <v>10</v>
      </c>
      <c r="O12" s="193" t="s">
        <v>56</v>
      </c>
      <c r="P12" s="189" t="s">
        <v>10</v>
      </c>
    </row>
    <row r="13" spans="1:16" s="31" customFormat="1" ht="14.25" customHeight="1" x14ac:dyDescent="0.25">
      <c r="A13" s="9"/>
      <c r="B13" s="190" t="s">
        <v>62</v>
      </c>
      <c r="C13" s="190" t="s">
        <v>62</v>
      </c>
      <c r="D13" s="190" t="s">
        <v>62</v>
      </c>
      <c r="E13" s="340"/>
      <c r="F13" s="190" t="s">
        <v>62</v>
      </c>
      <c r="G13" s="190" t="s">
        <v>62</v>
      </c>
      <c r="H13" s="192" t="s">
        <v>68</v>
      </c>
      <c r="I13" s="9"/>
      <c r="J13" s="190" t="s">
        <v>19</v>
      </c>
      <c r="K13" s="190" t="s">
        <v>19</v>
      </c>
      <c r="L13" s="190" t="s">
        <v>19</v>
      </c>
      <c r="M13" s="340"/>
      <c r="N13" s="190" t="s">
        <v>19</v>
      </c>
      <c r="O13" s="190" t="s">
        <v>19</v>
      </c>
      <c r="P13" s="192" t="s">
        <v>68</v>
      </c>
    </row>
    <row r="14" spans="1:16" s="30" customFormat="1" ht="24" customHeight="1" x14ac:dyDescent="0.25">
      <c r="A14" s="7"/>
      <c r="B14" s="35">
        <f t="array" ref="B14:H14">DaysAndWeeks+DATE(CalendarYear,2,1)-WEEKDAY(DATE(CalendarYear,2,1),(週の始まり="月曜日")+1)+15</f>
        <v>44969</v>
      </c>
      <c r="C14" s="35">
        <v>44970</v>
      </c>
      <c r="D14" s="35">
        <v>44971</v>
      </c>
      <c r="E14" s="35">
        <v>44972</v>
      </c>
      <c r="F14" s="35">
        <v>44973</v>
      </c>
      <c r="G14" s="35">
        <v>44974</v>
      </c>
      <c r="H14" s="35">
        <v>44975</v>
      </c>
      <c r="I14" s="7"/>
      <c r="J14" s="35">
        <f t="array" ref="J14:P14">DaysAndWeeks+DATE(CalendarYear,2,1)-WEEKDAY(DATE(CalendarYear,2,1),(週の始まり="月曜日")+1)+15</f>
        <v>44969</v>
      </c>
      <c r="K14" s="35">
        <v>44970</v>
      </c>
      <c r="L14" s="35">
        <v>44971</v>
      </c>
      <c r="M14" s="35">
        <v>44972</v>
      </c>
      <c r="N14" s="35">
        <v>44973</v>
      </c>
      <c r="O14" s="35">
        <v>44974</v>
      </c>
      <c r="P14" s="35">
        <v>44975</v>
      </c>
    </row>
    <row r="15" spans="1:16" s="30" customFormat="1" ht="14.25" customHeight="1" x14ac:dyDescent="0.25">
      <c r="A15" s="7"/>
      <c r="B15" s="53"/>
      <c r="C15" s="53"/>
      <c r="D15" s="53"/>
      <c r="E15" s="339" t="s">
        <v>8</v>
      </c>
      <c r="F15" s="53"/>
      <c r="G15" s="53"/>
      <c r="H15" s="53"/>
      <c r="I15" s="7"/>
      <c r="J15" s="53"/>
      <c r="K15" s="53"/>
      <c r="L15" s="53"/>
      <c r="M15" s="339" t="s">
        <v>8</v>
      </c>
      <c r="N15" s="53"/>
      <c r="O15" s="53"/>
      <c r="P15" s="53"/>
    </row>
    <row r="16" spans="1:16" s="30" customFormat="1" ht="14.25" customHeight="1" x14ac:dyDescent="0.25">
      <c r="A16" s="7"/>
      <c r="B16" s="191" t="s">
        <v>54</v>
      </c>
      <c r="C16" s="191" t="s">
        <v>54</v>
      </c>
      <c r="D16" s="191" t="s">
        <v>54</v>
      </c>
      <c r="E16" s="339"/>
      <c r="F16" s="191" t="s">
        <v>54</v>
      </c>
      <c r="G16" s="191" t="s">
        <v>54</v>
      </c>
      <c r="H16" s="191" t="s">
        <v>54</v>
      </c>
      <c r="I16" s="7"/>
      <c r="J16" s="191" t="s">
        <v>54</v>
      </c>
      <c r="K16" s="191" t="s">
        <v>54</v>
      </c>
      <c r="L16" s="191" t="s">
        <v>54</v>
      </c>
      <c r="M16" s="339"/>
      <c r="N16" s="191" t="s">
        <v>54</v>
      </c>
      <c r="O16" s="191" t="s">
        <v>54</v>
      </c>
      <c r="P16" s="191" t="s">
        <v>54</v>
      </c>
    </row>
    <row r="17" spans="1:16" s="30" customFormat="1" ht="14.25" customHeight="1" x14ac:dyDescent="0.25">
      <c r="A17" s="7"/>
      <c r="B17" s="193" t="s">
        <v>56</v>
      </c>
      <c r="C17" s="189" t="s">
        <v>10</v>
      </c>
      <c r="D17" s="193" t="s">
        <v>56</v>
      </c>
      <c r="E17" s="339"/>
      <c r="F17" s="189" t="s">
        <v>10</v>
      </c>
      <c r="G17" s="193" t="s">
        <v>56</v>
      </c>
      <c r="H17" s="189" t="s">
        <v>10</v>
      </c>
      <c r="I17" s="7"/>
      <c r="J17" s="193" t="s">
        <v>56</v>
      </c>
      <c r="K17" s="189" t="s">
        <v>10</v>
      </c>
      <c r="L17" s="193" t="s">
        <v>56</v>
      </c>
      <c r="M17" s="339"/>
      <c r="N17" s="189" t="s">
        <v>10</v>
      </c>
      <c r="O17" s="193" t="s">
        <v>56</v>
      </c>
      <c r="P17" s="189" t="s">
        <v>10</v>
      </c>
    </row>
    <row r="18" spans="1:16" s="31" customFormat="1" ht="14.25" customHeight="1" x14ac:dyDescent="0.25">
      <c r="A18" s="9"/>
      <c r="B18" s="192" t="s">
        <v>68</v>
      </c>
      <c r="C18" s="192" t="s">
        <v>68</v>
      </c>
      <c r="D18" s="192" t="s">
        <v>68</v>
      </c>
      <c r="E18" s="340"/>
      <c r="F18" s="192" t="s">
        <v>68</v>
      </c>
      <c r="G18" s="192" t="s">
        <v>68</v>
      </c>
      <c r="H18" s="192" t="s">
        <v>68</v>
      </c>
      <c r="I18" s="9"/>
      <c r="J18" s="192" t="s">
        <v>68</v>
      </c>
      <c r="K18" s="192" t="s">
        <v>68</v>
      </c>
      <c r="L18" s="192" t="s">
        <v>68</v>
      </c>
      <c r="M18" s="340"/>
      <c r="N18" s="192" t="s">
        <v>68</v>
      </c>
      <c r="O18" s="192" t="s">
        <v>68</v>
      </c>
      <c r="P18" s="192" t="s">
        <v>68</v>
      </c>
    </row>
    <row r="19" spans="1:16" s="30" customFormat="1" ht="24" customHeight="1" x14ac:dyDescent="0.25">
      <c r="A19" s="7"/>
      <c r="B19" s="34">
        <f t="array" ref="B19:H19">DaysAndWeeks+DATE(CalendarYear,2,1)-WEEKDAY(DATE(CalendarYear,2,1),(週の始まり="月曜日")+1)+22</f>
        <v>44976</v>
      </c>
      <c r="C19" s="34">
        <v>44977</v>
      </c>
      <c r="D19" s="34">
        <v>44978</v>
      </c>
      <c r="E19" s="34">
        <v>44979</v>
      </c>
      <c r="F19" s="34">
        <v>44980</v>
      </c>
      <c r="G19" s="34">
        <v>44981</v>
      </c>
      <c r="H19" s="34">
        <v>44982</v>
      </c>
      <c r="I19" s="7"/>
      <c r="J19" s="34">
        <f t="array" ref="J19:P19">DaysAndWeeks+DATE(CalendarYear,2,1)-WEEKDAY(DATE(CalendarYear,2,1),(週の始まり="月曜日")+1)+22</f>
        <v>44976</v>
      </c>
      <c r="K19" s="34">
        <v>44977</v>
      </c>
      <c r="L19" s="34">
        <v>44978</v>
      </c>
      <c r="M19" s="34">
        <v>44979</v>
      </c>
      <c r="N19" s="34">
        <v>44980</v>
      </c>
      <c r="O19" s="34">
        <v>44981</v>
      </c>
      <c r="P19" s="34">
        <v>44982</v>
      </c>
    </row>
    <row r="20" spans="1:16" s="30" customFormat="1" ht="14.25" customHeight="1" x14ac:dyDescent="0.25">
      <c r="A20" s="7"/>
      <c r="B20" s="58"/>
      <c r="C20" s="58"/>
      <c r="D20" s="58"/>
      <c r="E20" s="339" t="s">
        <v>8</v>
      </c>
      <c r="F20" s="58"/>
      <c r="G20" s="58"/>
      <c r="H20" s="196" t="s">
        <v>65</v>
      </c>
      <c r="I20" s="7"/>
      <c r="J20" s="58"/>
      <c r="K20" s="58"/>
      <c r="L20" s="58"/>
      <c r="M20" s="339" t="s">
        <v>8</v>
      </c>
      <c r="N20" s="58"/>
      <c r="O20" s="58"/>
      <c r="P20" s="196" t="s">
        <v>65</v>
      </c>
    </row>
    <row r="21" spans="1:16" s="30" customFormat="1" ht="14.25" customHeight="1" x14ac:dyDescent="0.25">
      <c r="A21" s="7"/>
      <c r="B21" s="191" t="s">
        <v>54</v>
      </c>
      <c r="C21" s="191" t="s">
        <v>54</v>
      </c>
      <c r="D21" s="191" t="s">
        <v>54</v>
      </c>
      <c r="E21" s="339"/>
      <c r="F21" s="191" t="s">
        <v>54</v>
      </c>
      <c r="G21" s="191" t="s">
        <v>54</v>
      </c>
      <c r="H21" s="191" t="s">
        <v>54</v>
      </c>
      <c r="I21" s="7"/>
      <c r="J21" s="191" t="s">
        <v>54</v>
      </c>
      <c r="K21" s="191" t="s">
        <v>54</v>
      </c>
      <c r="L21" s="191" t="s">
        <v>54</v>
      </c>
      <c r="M21" s="339"/>
      <c r="N21" s="191" t="s">
        <v>54</v>
      </c>
      <c r="O21" s="191" t="s">
        <v>54</v>
      </c>
      <c r="P21" s="191" t="s">
        <v>54</v>
      </c>
    </row>
    <row r="22" spans="1:16" s="30" customFormat="1" ht="14.25" customHeight="1" x14ac:dyDescent="0.25">
      <c r="A22" s="7"/>
      <c r="B22" s="193" t="s">
        <v>56</v>
      </c>
      <c r="C22" s="189" t="s">
        <v>10</v>
      </c>
      <c r="D22" s="193" t="s">
        <v>56</v>
      </c>
      <c r="E22" s="339"/>
      <c r="F22" s="189" t="s">
        <v>10</v>
      </c>
      <c r="G22" s="193" t="s">
        <v>56</v>
      </c>
      <c r="H22" s="189" t="s">
        <v>10</v>
      </c>
      <c r="I22" s="7"/>
      <c r="J22" s="193" t="s">
        <v>56</v>
      </c>
      <c r="K22" s="189" t="s">
        <v>10</v>
      </c>
      <c r="L22" s="193" t="s">
        <v>56</v>
      </c>
      <c r="M22" s="339"/>
      <c r="N22" s="189" t="s">
        <v>10</v>
      </c>
      <c r="O22" s="193" t="s">
        <v>56</v>
      </c>
      <c r="P22" s="189" t="s">
        <v>10</v>
      </c>
    </row>
    <row r="23" spans="1:16" s="31" customFormat="1" ht="14.25" customHeight="1" x14ac:dyDescent="0.25">
      <c r="A23" s="9"/>
      <c r="B23" s="192" t="s">
        <v>68</v>
      </c>
      <c r="C23" s="194" t="s">
        <v>64</v>
      </c>
      <c r="D23" s="194" t="s">
        <v>64</v>
      </c>
      <c r="E23" s="340"/>
      <c r="F23" s="194" t="s">
        <v>64</v>
      </c>
      <c r="G23" s="194" t="s">
        <v>64</v>
      </c>
      <c r="H23" s="194" t="s">
        <v>64</v>
      </c>
      <c r="I23" s="9"/>
      <c r="J23" s="192" t="s">
        <v>63</v>
      </c>
      <c r="K23" s="194" t="s">
        <v>64</v>
      </c>
      <c r="L23" s="194" t="s">
        <v>64</v>
      </c>
      <c r="M23" s="340"/>
      <c r="N23" s="194" t="s">
        <v>64</v>
      </c>
      <c r="O23" s="194" t="s">
        <v>64</v>
      </c>
      <c r="P23" s="194" t="s">
        <v>64</v>
      </c>
    </row>
    <row r="24" spans="1:16" s="30" customFormat="1" ht="24" customHeight="1" x14ac:dyDescent="0.25">
      <c r="A24" s="7"/>
      <c r="B24" s="35">
        <f t="array" ref="B24:H24">DaysAndWeeks+DATE(CalendarYear,2,1)-WEEKDAY(DATE(CalendarYear,2,1),(週の始まり="月曜日")+1)+29</f>
        <v>44983</v>
      </c>
      <c r="C24" s="35">
        <v>44984</v>
      </c>
      <c r="D24" s="35">
        <v>44985</v>
      </c>
      <c r="E24" s="35">
        <v>44986</v>
      </c>
      <c r="F24" s="35">
        <v>44987</v>
      </c>
      <c r="G24" s="35">
        <v>44988</v>
      </c>
      <c r="H24" s="35">
        <v>44989</v>
      </c>
      <c r="I24" s="7"/>
      <c r="J24" s="35">
        <f t="array" ref="J24:P24">DaysAndWeeks+DATE(CalendarYear,2,1)-WEEKDAY(DATE(CalendarYear,2,1),(週の始まり="月曜日")+1)+29</f>
        <v>44983</v>
      </c>
      <c r="K24" s="35">
        <v>44984</v>
      </c>
      <c r="L24" s="35">
        <v>44985</v>
      </c>
      <c r="M24" s="35">
        <v>44986</v>
      </c>
      <c r="N24" s="35">
        <v>44987</v>
      </c>
      <c r="O24" s="35">
        <v>44988</v>
      </c>
      <c r="P24" s="35">
        <v>44989</v>
      </c>
    </row>
    <row r="25" spans="1:16" s="30" customFormat="1" ht="14.25" customHeight="1" x14ac:dyDescent="0.25">
      <c r="A25" s="7"/>
      <c r="B25" s="53"/>
      <c r="C25" s="53"/>
      <c r="D25" s="53"/>
      <c r="E25" s="339" t="s">
        <v>8</v>
      </c>
      <c r="F25" s="53"/>
      <c r="G25" s="53"/>
      <c r="H25" s="53"/>
      <c r="I25" s="7"/>
      <c r="J25" s="53"/>
      <c r="K25" s="53"/>
      <c r="L25" s="53"/>
      <c r="M25" s="339" t="s">
        <v>8</v>
      </c>
      <c r="N25" s="53"/>
      <c r="O25" s="53"/>
      <c r="P25" s="53"/>
    </row>
    <row r="26" spans="1:16" s="30" customFormat="1" ht="14.25" customHeight="1" x14ac:dyDescent="0.25">
      <c r="A26" s="7"/>
      <c r="B26" s="191" t="s">
        <v>54</v>
      </c>
      <c r="C26" s="191" t="s">
        <v>54</v>
      </c>
      <c r="D26" s="191" t="s">
        <v>54</v>
      </c>
      <c r="E26" s="339"/>
      <c r="F26" s="53"/>
      <c r="G26" s="53"/>
      <c r="H26" s="53"/>
      <c r="I26" s="7"/>
      <c r="J26" s="191" t="s">
        <v>54</v>
      </c>
      <c r="K26" s="191" t="s">
        <v>54</v>
      </c>
      <c r="L26" s="191" t="s">
        <v>54</v>
      </c>
      <c r="M26" s="339"/>
      <c r="N26" s="53"/>
      <c r="O26" s="53"/>
      <c r="P26" s="53"/>
    </row>
    <row r="27" spans="1:16" s="30" customFormat="1" ht="14.25" customHeight="1" x14ac:dyDescent="0.25">
      <c r="A27" s="7"/>
      <c r="B27" s="193" t="s">
        <v>56</v>
      </c>
      <c r="C27" s="189" t="s">
        <v>10</v>
      </c>
      <c r="D27" s="193" t="s">
        <v>56</v>
      </c>
      <c r="E27" s="339"/>
      <c r="F27" s="53"/>
      <c r="G27" s="53"/>
      <c r="H27" s="53"/>
      <c r="I27" s="7"/>
      <c r="J27" s="193" t="s">
        <v>56</v>
      </c>
      <c r="K27" s="189" t="s">
        <v>10</v>
      </c>
      <c r="L27" s="193" t="s">
        <v>56</v>
      </c>
      <c r="M27" s="339"/>
      <c r="N27" s="53"/>
      <c r="O27" s="53"/>
      <c r="P27" s="53"/>
    </row>
    <row r="28" spans="1:16" s="31" customFormat="1" ht="14.25" customHeight="1" x14ac:dyDescent="0.25">
      <c r="A28" s="9"/>
      <c r="B28" s="194" t="s">
        <v>64</v>
      </c>
      <c r="C28" s="194" t="s">
        <v>64</v>
      </c>
      <c r="D28" s="194" t="s">
        <v>64</v>
      </c>
      <c r="E28" s="340"/>
      <c r="F28" s="10"/>
      <c r="G28" s="10"/>
      <c r="H28" s="10"/>
      <c r="I28" s="9"/>
      <c r="J28" s="194" t="s">
        <v>64</v>
      </c>
      <c r="K28" s="194" t="s">
        <v>64</v>
      </c>
      <c r="L28" s="194" t="s">
        <v>64</v>
      </c>
      <c r="M28" s="340"/>
      <c r="N28" s="10"/>
      <c r="O28" s="10"/>
      <c r="P28" s="10"/>
    </row>
    <row r="29" spans="1:16" s="30" customFormat="1" ht="24" customHeight="1" x14ac:dyDescent="0.25">
      <c r="A29" s="7"/>
      <c r="B29" s="34">
        <f t="array" ref="B29:C29">DaysAndWeeks+DATE(CalendarYear,2,1)-WEEKDAY(DATE(CalendarYear,2,1),(週の始まり="月曜日")+1)+36</f>
        <v>44990</v>
      </c>
      <c r="C29" s="34">
        <v>44991</v>
      </c>
      <c r="D29" s="330" t="s">
        <v>12</v>
      </c>
      <c r="E29" s="331"/>
      <c r="F29" s="331"/>
      <c r="G29" s="331"/>
      <c r="H29" s="332"/>
      <c r="I29" s="7"/>
      <c r="J29" s="34">
        <f t="array" ref="J29:K29">DaysAndWeeks+DATE(CalendarYear,2,1)-WEEKDAY(DATE(CalendarYear,2,1),(週の始まり="月曜日")+1)+36</f>
        <v>44990</v>
      </c>
      <c r="K29" s="34">
        <v>44991</v>
      </c>
      <c r="L29" s="330" t="s">
        <v>12</v>
      </c>
      <c r="M29" s="331"/>
      <c r="N29" s="331"/>
      <c r="O29" s="331"/>
      <c r="P29" s="332"/>
    </row>
    <row r="30" spans="1:16" s="30" customFormat="1" ht="18.95" customHeight="1" x14ac:dyDescent="0.25">
      <c r="A30" s="7"/>
      <c r="B30" s="58"/>
      <c r="C30" s="58"/>
      <c r="D30" s="333"/>
      <c r="E30" s="334"/>
      <c r="F30" s="334"/>
      <c r="G30" s="334"/>
      <c r="H30" s="335"/>
      <c r="I30" s="7"/>
      <c r="J30" s="58"/>
      <c r="K30" s="58"/>
      <c r="L30" s="333"/>
      <c r="M30" s="334"/>
      <c r="N30" s="334"/>
      <c r="O30" s="334"/>
      <c r="P30" s="335"/>
    </row>
    <row r="31" spans="1:16" s="30" customFormat="1" ht="18.95" customHeight="1" x14ac:dyDescent="0.25">
      <c r="A31" s="7"/>
      <c r="B31" s="58"/>
      <c r="C31" s="58"/>
      <c r="D31" s="333"/>
      <c r="E31" s="334"/>
      <c r="F31" s="334"/>
      <c r="G31" s="334"/>
      <c r="H31" s="335"/>
      <c r="I31" s="7"/>
      <c r="J31" s="58"/>
      <c r="K31" s="58"/>
      <c r="L31" s="333"/>
      <c r="M31" s="334"/>
      <c r="N31" s="334"/>
      <c r="O31" s="334"/>
      <c r="P31" s="335"/>
    </row>
    <row r="32" spans="1:16" s="31" customFormat="1" ht="18.95" customHeight="1" x14ac:dyDescent="0.25">
      <c r="A32" s="9"/>
      <c r="B32" s="12"/>
      <c r="C32" s="12"/>
      <c r="D32" s="336"/>
      <c r="E32" s="337"/>
      <c r="F32" s="337"/>
      <c r="G32" s="337"/>
      <c r="H32" s="338"/>
      <c r="I32" s="9"/>
      <c r="J32" s="12"/>
      <c r="K32" s="12"/>
      <c r="L32" s="336"/>
      <c r="M32" s="337"/>
      <c r="N32" s="337"/>
      <c r="O32" s="337"/>
      <c r="P32" s="338"/>
    </row>
    <row r="34" spans="1:16" ht="9" customHeight="1" x14ac:dyDescent="0.25">
      <c r="A34" s="1"/>
      <c r="B34" s="1"/>
      <c r="C34" s="1"/>
      <c r="D34" s="1"/>
      <c r="E34" s="344" t="s">
        <v>67</v>
      </c>
      <c r="F34" s="344"/>
      <c r="G34" s="344"/>
      <c r="H34" s="1"/>
      <c r="I34" s="1" t="s">
        <v>0</v>
      </c>
      <c r="J34" s="1"/>
      <c r="K34" s="1"/>
      <c r="L34" s="1"/>
      <c r="M34" s="344" t="s">
        <v>67</v>
      </c>
      <c r="N34" s="344"/>
      <c r="O34" s="344"/>
      <c r="P34" s="1"/>
    </row>
    <row r="35" spans="1:16" ht="96" customHeight="1" x14ac:dyDescent="0.25">
      <c r="A35" s="1"/>
      <c r="B35" s="345" t="str">
        <f>CalendarYear&amp;"年"&amp;"2月"</f>
        <v>2023年2月</v>
      </c>
      <c r="C35" s="345"/>
      <c r="D35" s="345"/>
      <c r="E35" s="344"/>
      <c r="F35" s="344"/>
      <c r="G35" s="344"/>
      <c r="H35" s="2"/>
      <c r="I35" s="1"/>
      <c r="J35" s="345" t="str">
        <f>CalendarYear&amp;"年"&amp;"2月"</f>
        <v>2023年2月</v>
      </c>
      <c r="K35" s="345"/>
      <c r="L35" s="345"/>
      <c r="M35" s="344"/>
      <c r="N35" s="344"/>
      <c r="O35" s="344"/>
      <c r="P35" s="2"/>
    </row>
    <row r="36" spans="1:16" s="29" customFormat="1" ht="24" customHeight="1" x14ac:dyDescent="0.25">
      <c r="A36" s="3"/>
      <c r="B36" s="4" t="str">
        <f>週の始まり</f>
        <v>日曜日</v>
      </c>
      <c r="C36" s="5" t="str">
        <f t="shared" ref="C36:H36" si="2">TEXT(C37,"aaaa")</f>
        <v>月曜日</v>
      </c>
      <c r="D36" s="5" t="str">
        <f t="shared" si="2"/>
        <v>火曜日</v>
      </c>
      <c r="E36" s="5" t="str">
        <f t="shared" si="2"/>
        <v>水曜日</v>
      </c>
      <c r="F36" s="5" t="str">
        <f t="shared" si="2"/>
        <v>木曜日</v>
      </c>
      <c r="G36" s="5" t="str">
        <f t="shared" si="2"/>
        <v>金曜日</v>
      </c>
      <c r="H36" s="6" t="str">
        <f t="shared" si="2"/>
        <v>土曜日</v>
      </c>
      <c r="I36" s="3"/>
      <c r="J36" s="4" t="str">
        <f>週の始まり</f>
        <v>日曜日</v>
      </c>
      <c r="K36" s="5" t="str">
        <f t="shared" ref="K36:P36" si="3">TEXT(K37,"aaaa")</f>
        <v>月曜日</v>
      </c>
      <c r="L36" s="5" t="str">
        <f t="shared" si="3"/>
        <v>火曜日</v>
      </c>
      <c r="M36" s="5" t="str">
        <f t="shared" si="3"/>
        <v>水曜日</v>
      </c>
      <c r="N36" s="5" t="str">
        <f t="shared" si="3"/>
        <v>木曜日</v>
      </c>
      <c r="O36" s="5" t="str">
        <f t="shared" si="3"/>
        <v>金曜日</v>
      </c>
      <c r="P36" s="6" t="str">
        <f t="shared" si="3"/>
        <v>土曜日</v>
      </c>
    </row>
    <row r="37" spans="1:16" s="30" customFormat="1" ht="24" customHeight="1" x14ac:dyDescent="0.25">
      <c r="A37" s="7"/>
      <c r="B37" s="32">
        <f t="array" ref="B37:H37">DaysAndWeeks+DATE(CalendarYear,2,1)-WEEKDAY(DATE(CalendarYear,2,1),(週の始まり="月曜日")+1)+1</f>
        <v>44955</v>
      </c>
      <c r="C37" s="32">
        <v>44956</v>
      </c>
      <c r="D37" s="32">
        <v>44957</v>
      </c>
      <c r="E37" s="32">
        <v>44958</v>
      </c>
      <c r="F37" s="32">
        <v>44959</v>
      </c>
      <c r="G37" s="32">
        <v>44960</v>
      </c>
      <c r="H37" s="33">
        <v>44961</v>
      </c>
      <c r="I37" s="7"/>
      <c r="J37" s="32">
        <f t="array" ref="J37:P37">DaysAndWeeks+DATE(CalendarYear,2,1)-WEEKDAY(DATE(CalendarYear,2,1),(週の始まり="月曜日")+1)+1</f>
        <v>44955</v>
      </c>
      <c r="K37" s="32">
        <v>44956</v>
      </c>
      <c r="L37" s="32">
        <v>44957</v>
      </c>
      <c r="M37" s="32">
        <v>44958</v>
      </c>
      <c r="N37" s="32">
        <v>44959</v>
      </c>
      <c r="O37" s="32">
        <v>44960</v>
      </c>
      <c r="P37" s="33">
        <v>44961</v>
      </c>
    </row>
    <row r="38" spans="1:16" s="30" customFormat="1" ht="14.25" customHeight="1" x14ac:dyDescent="0.25">
      <c r="A38" s="7"/>
      <c r="B38" s="62"/>
      <c r="C38" s="62"/>
      <c r="D38" s="62"/>
      <c r="E38" s="339" t="s">
        <v>8</v>
      </c>
      <c r="F38" s="62"/>
      <c r="G38" s="62"/>
      <c r="H38" s="195" t="s">
        <v>66</v>
      </c>
      <c r="I38" s="7"/>
      <c r="J38" s="62"/>
      <c r="K38" s="62"/>
      <c r="L38" s="62"/>
      <c r="M38" s="339" t="s">
        <v>8</v>
      </c>
      <c r="N38" s="62"/>
      <c r="O38" s="62"/>
      <c r="P38" s="195" t="s">
        <v>66</v>
      </c>
    </row>
    <row r="39" spans="1:16" s="30" customFormat="1" ht="14.25" customHeight="1" x14ac:dyDescent="0.25">
      <c r="A39" s="7"/>
      <c r="B39" s="62"/>
      <c r="C39" s="62"/>
      <c r="D39" s="62"/>
      <c r="E39" s="339"/>
      <c r="F39" s="191" t="s">
        <v>54</v>
      </c>
      <c r="G39" s="191" t="s">
        <v>54</v>
      </c>
      <c r="H39" s="191" t="s">
        <v>54</v>
      </c>
      <c r="I39" s="7"/>
      <c r="J39" s="62"/>
      <c r="K39" s="62"/>
      <c r="L39" s="62"/>
      <c r="M39" s="339"/>
      <c r="N39" s="191" t="s">
        <v>54</v>
      </c>
      <c r="O39" s="191" t="s">
        <v>54</v>
      </c>
      <c r="P39" s="191" t="s">
        <v>54</v>
      </c>
    </row>
    <row r="40" spans="1:16" s="30" customFormat="1" ht="14.25" customHeight="1" x14ac:dyDescent="0.25">
      <c r="A40" s="7"/>
      <c r="B40" s="62"/>
      <c r="C40" s="62"/>
      <c r="D40" s="62"/>
      <c r="E40" s="339"/>
      <c r="F40" s="189" t="s">
        <v>10</v>
      </c>
      <c r="G40" s="193" t="s">
        <v>56</v>
      </c>
      <c r="H40" s="189" t="s">
        <v>10</v>
      </c>
      <c r="I40" s="7"/>
      <c r="J40" s="62"/>
      <c r="K40" s="62"/>
      <c r="L40" s="62"/>
      <c r="M40" s="339"/>
      <c r="N40" s="189" t="s">
        <v>10</v>
      </c>
      <c r="O40" s="193" t="s">
        <v>56</v>
      </c>
      <c r="P40" s="189" t="s">
        <v>10</v>
      </c>
    </row>
    <row r="41" spans="1:16" s="31" customFormat="1" ht="14.25" customHeight="1" x14ac:dyDescent="0.25">
      <c r="A41" s="9"/>
      <c r="B41" s="10"/>
      <c r="C41" s="10"/>
      <c r="D41" s="10"/>
      <c r="E41" s="340"/>
      <c r="F41" s="190" t="s">
        <v>19</v>
      </c>
      <c r="G41" s="190" t="s">
        <v>19</v>
      </c>
      <c r="H41" s="190" t="s">
        <v>19</v>
      </c>
      <c r="I41" s="9"/>
      <c r="J41" s="10"/>
      <c r="K41" s="10"/>
      <c r="L41" s="10"/>
      <c r="M41" s="340"/>
      <c r="N41" s="190" t="s">
        <v>19</v>
      </c>
      <c r="O41" s="190" t="s">
        <v>19</v>
      </c>
      <c r="P41" s="190" t="s">
        <v>19</v>
      </c>
    </row>
    <row r="42" spans="1:16" s="30" customFormat="1" ht="24" customHeight="1" x14ac:dyDescent="0.25">
      <c r="A42" s="7"/>
      <c r="B42" s="34">
        <f t="array" ref="B42:H42">DaysAndWeeks+DATE(CalendarYear,2,1)-WEEKDAY(DATE(CalendarYear,2,1),(週の始まり="月曜日")+1)+8</f>
        <v>44962</v>
      </c>
      <c r="C42" s="34">
        <v>44963</v>
      </c>
      <c r="D42" s="34">
        <v>44964</v>
      </c>
      <c r="E42" s="34">
        <v>44965</v>
      </c>
      <c r="F42" s="34">
        <v>44966</v>
      </c>
      <c r="G42" s="34">
        <v>44967</v>
      </c>
      <c r="H42" s="34">
        <v>44968</v>
      </c>
      <c r="I42" s="7"/>
      <c r="J42" s="34">
        <f t="array" ref="J42:P42">DaysAndWeeks+DATE(CalendarYear,2,1)-WEEKDAY(DATE(CalendarYear,2,1),(週の始まり="月曜日")+1)+8</f>
        <v>44962</v>
      </c>
      <c r="K42" s="34">
        <v>44963</v>
      </c>
      <c r="L42" s="34">
        <v>44964</v>
      </c>
      <c r="M42" s="34">
        <v>44965</v>
      </c>
      <c r="N42" s="34">
        <v>44966</v>
      </c>
      <c r="O42" s="34">
        <v>44967</v>
      </c>
      <c r="P42" s="34">
        <v>44968</v>
      </c>
    </row>
    <row r="43" spans="1:16" s="30" customFormat="1" ht="14.25" customHeight="1" x14ac:dyDescent="0.25">
      <c r="A43" s="7"/>
      <c r="B43" s="195" t="s">
        <v>66</v>
      </c>
      <c r="C43" s="58"/>
      <c r="D43" s="58"/>
      <c r="E43" s="339" t="s">
        <v>8</v>
      </c>
      <c r="F43" s="58"/>
      <c r="G43" s="58"/>
      <c r="H43" s="58"/>
      <c r="I43" s="7"/>
      <c r="J43" s="195" t="s">
        <v>66</v>
      </c>
      <c r="K43" s="58"/>
      <c r="L43" s="58"/>
      <c r="M43" s="339" t="s">
        <v>8</v>
      </c>
      <c r="N43" s="58"/>
      <c r="O43" s="58"/>
      <c r="P43" s="58"/>
    </row>
    <row r="44" spans="1:16" s="30" customFormat="1" ht="14.25" customHeight="1" x14ac:dyDescent="0.25">
      <c r="A44" s="7"/>
      <c r="B44" s="191" t="s">
        <v>54</v>
      </c>
      <c r="C44" s="191" t="s">
        <v>54</v>
      </c>
      <c r="D44" s="191" t="s">
        <v>54</v>
      </c>
      <c r="E44" s="339"/>
      <c r="F44" s="191" t="s">
        <v>54</v>
      </c>
      <c r="G44" s="191" t="s">
        <v>54</v>
      </c>
      <c r="H44" s="191" t="s">
        <v>54</v>
      </c>
      <c r="I44" s="7"/>
      <c r="J44" s="191" t="s">
        <v>54</v>
      </c>
      <c r="K44" s="191" t="s">
        <v>54</v>
      </c>
      <c r="L44" s="191" t="s">
        <v>54</v>
      </c>
      <c r="M44" s="339"/>
      <c r="N44" s="191" t="s">
        <v>54</v>
      </c>
      <c r="O44" s="191" t="s">
        <v>54</v>
      </c>
      <c r="P44" s="191" t="s">
        <v>54</v>
      </c>
    </row>
    <row r="45" spans="1:16" s="30" customFormat="1" ht="14.25" customHeight="1" x14ac:dyDescent="0.25">
      <c r="A45" s="7"/>
      <c r="B45" s="193" t="s">
        <v>56</v>
      </c>
      <c r="C45" s="189" t="s">
        <v>10</v>
      </c>
      <c r="D45" s="193" t="s">
        <v>56</v>
      </c>
      <c r="E45" s="339"/>
      <c r="F45" s="189" t="s">
        <v>10</v>
      </c>
      <c r="G45" s="193" t="s">
        <v>56</v>
      </c>
      <c r="H45" s="189" t="s">
        <v>10</v>
      </c>
      <c r="I45" s="7"/>
      <c r="J45" s="193" t="s">
        <v>56</v>
      </c>
      <c r="K45" s="189" t="s">
        <v>10</v>
      </c>
      <c r="L45" s="193" t="s">
        <v>56</v>
      </c>
      <c r="M45" s="339"/>
      <c r="N45" s="189" t="s">
        <v>10</v>
      </c>
      <c r="O45" s="193" t="s">
        <v>56</v>
      </c>
      <c r="P45" s="189" t="s">
        <v>10</v>
      </c>
    </row>
    <row r="46" spans="1:16" s="31" customFormat="1" ht="14.25" customHeight="1" x14ac:dyDescent="0.25">
      <c r="A46" s="9"/>
      <c r="B46" s="190" t="s">
        <v>19</v>
      </c>
      <c r="C46" s="190" t="s">
        <v>19</v>
      </c>
      <c r="D46" s="190" t="s">
        <v>19</v>
      </c>
      <c r="E46" s="340"/>
      <c r="F46" s="190" t="s">
        <v>19</v>
      </c>
      <c r="G46" s="190" t="s">
        <v>19</v>
      </c>
      <c r="H46" s="192" t="s">
        <v>68</v>
      </c>
      <c r="I46" s="9"/>
      <c r="J46" s="190" t="s">
        <v>19</v>
      </c>
      <c r="K46" s="190" t="s">
        <v>19</v>
      </c>
      <c r="L46" s="190" t="s">
        <v>19</v>
      </c>
      <c r="M46" s="340"/>
      <c r="N46" s="190" t="s">
        <v>19</v>
      </c>
      <c r="O46" s="190" t="s">
        <v>19</v>
      </c>
      <c r="P46" s="192" t="s">
        <v>68</v>
      </c>
    </row>
    <row r="47" spans="1:16" s="30" customFormat="1" ht="24" customHeight="1" x14ac:dyDescent="0.25">
      <c r="A47" s="7"/>
      <c r="B47" s="35">
        <f t="array" ref="B47:H47">DaysAndWeeks+DATE(CalendarYear,2,1)-WEEKDAY(DATE(CalendarYear,2,1),(週の始まり="月曜日")+1)+15</f>
        <v>44969</v>
      </c>
      <c r="C47" s="35">
        <v>44970</v>
      </c>
      <c r="D47" s="35">
        <v>44971</v>
      </c>
      <c r="E47" s="35">
        <v>44972</v>
      </c>
      <c r="F47" s="35">
        <v>44973</v>
      </c>
      <c r="G47" s="35">
        <v>44974</v>
      </c>
      <c r="H47" s="35">
        <v>44975</v>
      </c>
      <c r="I47" s="7"/>
      <c r="J47" s="35">
        <f t="array" ref="J47:P47">DaysAndWeeks+DATE(CalendarYear,2,1)-WEEKDAY(DATE(CalendarYear,2,1),(週の始まり="月曜日")+1)+15</f>
        <v>44969</v>
      </c>
      <c r="K47" s="35">
        <v>44970</v>
      </c>
      <c r="L47" s="35">
        <v>44971</v>
      </c>
      <c r="M47" s="35">
        <v>44972</v>
      </c>
      <c r="N47" s="35">
        <v>44973</v>
      </c>
      <c r="O47" s="35">
        <v>44974</v>
      </c>
      <c r="P47" s="35">
        <v>44975</v>
      </c>
    </row>
    <row r="48" spans="1:16" s="30" customFormat="1" ht="14.25" customHeight="1" x14ac:dyDescent="0.25">
      <c r="A48" s="7"/>
      <c r="B48" s="53"/>
      <c r="C48" s="53"/>
      <c r="D48" s="53"/>
      <c r="E48" s="339" t="s">
        <v>8</v>
      </c>
      <c r="F48" s="53"/>
      <c r="G48" s="53"/>
      <c r="H48" s="53"/>
      <c r="I48" s="7"/>
      <c r="J48" s="53"/>
      <c r="K48" s="53"/>
      <c r="L48" s="53"/>
      <c r="M48" s="339" t="s">
        <v>8</v>
      </c>
      <c r="N48" s="53"/>
      <c r="O48" s="53"/>
      <c r="P48" s="53"/>
    </row>
    <row r="49" spans="1:16" s="30" customFormat="1" ht="14.25" customHeight="1" x14ac:dyDescent="0.25">
      <c r="A49" s="7"/>
      <c r="B49" s="191" t="s">
        <v>54</v>
      </c>
      <c r="C49" s="191" t="s">
        <v>54</v>
      </c>
      <c r="D49" s="191" t="s">
        <v>54</v>
      </c>
      <c r="E49" s="339"/>
      <c r="F49" s="191" t="s">
        <v>54</v>
      </c>
      <c r="G49" s="191" t="s">
        <v>54</v>
      </c>
      <c r="H49" s="191" t="s">
        <v>54</v>
      </c>
      <c r="I49" s="7"/>
      <c r="J49" s="191" t="s">
        <v>54</v>
      </c>
      <c r="K49" s="191" t="s">
        <v>54</v>
      </c>
      <c r="L49" s="191" t="s">
        <v>54</v>
      </c>
      <c r="M49" s="339"/>
      <c r="N49" s="191" t="s">
        <v>54</v>
      </c>
      <c r="O49" s="191" t="s">
        <v>54</v>
      </c>
      <c r="P49" s="191" t="s">
        <v>54</v>
      </c>
    </row>
    <row r="50" spans="1:16" s="30" customFormat="1" ht="14.25" customHeight="1" x14ac:dyDescent="0.25">
      <c r="A50" s="7"/>
      <c r="B50" s="193" t="s">
        <v>56</v>
      </c>
      <c r="C50" s="189" t="s">
        <v>10</v>
      </c>
      <c r="D50" s="193" t="s">
        <v>56</v>
      </c>
      <c r="E50" s="339"/>
      <c r="F50" s="189" t="s">
        <v>10</v>
      </c>
      <c r="G50" s="193" t="s">
        <v>56</v>
      </c>
      <c r="H50" s="189" t="s">
        <v>10</v>
      </c>
      <c r="I50" s="7"/>
      <c r="J50" s="193" t="s">
        <v>56</v>
      </c>
      <c r="K50" s="189" t="s">
        <v>10</v>
      </c>
      <c r="L50" s="193" t="s">
        <v>56</v>
      </c>
      <c r="M50" s="339"/>
      <c r="N50" s="189" t="s">
        <v>10</v>
      </c>
      <c r="O50" s="193" t="s">
        <v>56</v>
      </c>
      <c r="P50" s="189" t="s">
        <v>10</v>
      </c>
    </row>
    <row r="51" spans="1:16" s="31" customFormat="1" ht="14.25" customHeight="1" x14ac:dyDescent="0.25">
      <c r="A51" s="9"/>
      <c r="B51" s="192" t="s">
        <v>68</v>
      </c>
      <c r="C51" s="192" t="s">
        <v>68</v>
      </c>
      <c r="D51" s="192" t="s">
        <v>68</v>
      </c>
      <c r="E51" s="340"/>
      <c r="F51" s="192" t="s">
        <v>68</v>
      </c>
      <c r="G51" s="192" t="s">
        <v>68</v>
      </c>
      <c r="H51" s="192" t="s">
        <v>68</v>
      </c>
      <c r="I51" s="9"/>
      <c r="J51" s="192" t="s">
        <v>68</v>
      </c>
      <c r="K51" s="192" t="s">
        <v>68</v>
      </c>
      <c r="L51" s="192" t="s">
        <v>68</v>
      </c>
      <c r="M51" s="340"/>
      <c r="N51" s="192" t="s">
        <v>68</v>
      </c>
      <c r="O51" s="192" t="s">
        <v>68</v>
      </c>
      <c r="P51" s="192" t="s">
        <v>68</v>
      </c>
    </row>
    <row r="52" spans="1:16" s="30" customFormat="1" ht="24" customHeight="1" x14ac:dyDescent="0.25">
      <c r="A52" s="7"/>
      <c r="B52" s="34">
        <f t="array" ref="B52:H52">DaysAndWeeks+DATE(CalendarYear,2,1)-WEEKDAY(DATE(CalendarYear,2,1),(週の始まり="月曜日")+1)+22</f>
        <v>44976</v>
      </c>
      <c r="C52" s="34">
        <v>44977</v>
      </c>
      <c r="D52" s="34">
        <v>44978</v>
      </c>
      <c r="E52" s="34">
        <v>44979</v>
      </c>
      <c r="F52" s="34">
        <v>44980</v>
      </c>
      <c r="G52" s="34">
        <v>44981</v>
      </c>
      <c r="H52" s="34">
        <v>44982</v>
      </c>
      <c r="I52" s="7"/>
      <c r="J52" s="34">
        <f t="array" ref="J52:P52">DaysAndWeeks+DATE(CalendarYear,2,1)-WEEKDAY(DATE(CalendarYear,2,1),(週の始まり="月曜日")+1)+22</f>
        <v>44976</v>
      </c>
      <c r="K52" s="34">
        <v>44977</v>
      </c>
      <c r="L52" s="34">
        <v>44978</v>
      </c>
      <c r="M52" s="34">
        <v>44979</v>
      </c>
      <c r="N52" s="34">
        <v>44980</v>
      </c>
      <c r="O52" s="34">
        <v>44981</v>
      </c>
      <c r="P52" s="34">
        <v>44982</v>
      </c>
    </row>
    <row r="53" spans="1:16" s="30" customFormat="1" ht="14.25" customHeight="1" x14ac:dyDescent="0.25">
      <c r="A53" s="7"/>
      <c r="B53" s="58"/>
      <c r="C53" s="58"/>
      <c r="D53" s="58"/>
      <c r="E53" s="339" t="s">
        <v>8</v>
      </c>
      <c r="F53" s="58"/>
      <c r="G53" s="58"/>
      <c r="H53" s="196" t="s">
        <v>65</v>
      </c>
      <c r="I53" s="7"/>
      <c r="J53" s="58"/>
      <c r="K53" s="58"/>
      <c r="L53" s="58"/>
      <c r="M53" s="339" t="s">
        <v>8</v>
      </c>
      <c r="N53" s="58"/>
      <c r="O53" s="58"/>
      <c r="P53" s="196" t="s">
        <v>65</v>
      </c>
    </row>
    <row r="54" spans="1:16" s="30" customFormat="1" ht="14.25" customHeight="1" x14ac:dyDescent="0.25">
      <c r="A54" s="7"/>
      <c r="B54" s="191" t="s">
        <v>54</v>
      </c>
      <c r="C54" s="191" t="s">
        <v>54</v>
      </c>
      <c r="D54" s="191" t="s">
        <v>54</v>
      </c>
      <c r="E54" s="339"/>
      <c r="F54" s="191" t="s">
        <v>54</v>
      </c>
      <c r="G54" s="191" t="s">
        <v>54</v>
      </c>
      <c r="H54" s="191" t="s">
        <v>54</v>
      </c>
      <c r="I54" s="7"/>
      <c r="J54" s="191" t="s">
        <v>54</v>
      </c>
      <c r="K54" s="191" t="s">
        <v>54</v>
      </c>
      <c r="L54" s="191" t="s">
        <v>54</v>
      </c>
      <c r="M54" s="339"/>
      <c r="N54" s="191" t="s">
        <v>54</v>
      </c>
      <c r="O54" s="191" t="s">
        <v>54</v>
      </c>
      <c r="P54" s="191" t="s">
        <v>54</v>
      </c>
    </row>
    <row r="55" spans="1:16" s="30" customFormat="1" ht="14.25" customHeight="1" x14ac:dyDescent="0.25">
      <c r="A55" s="7"/>
      <c r="B55" s="193" t="s">
        <v>56</v>
      </c>
      <c r="C55" s="189" t="s">
        <v>10</v>
      </c>
      <c r="D55" s="193" t="s">
        <v>56</v>
      </c>
      <c r="E55" s="339"/>
      <c r="F55" s="189" t="s">
        <v>10</v>
      </c>
      <c r="G55" s="193" t="s">
        <v>56</v>
      </c>
      <c r="H55" s="189" t="s">
        <v>10</v>
      </c>
      <c r="I55" s="7"/>
      <c r="J55" s="193" t="s">
        <v>56</v>
      </c>
      <c r="K55" s="189" t="s">
        <v>10</v>
      </c>
      <c r="L55" s="193" t="s">
        <v>56</v>
      </c>
      <c r="M55" s="339"/>
      <c r="N55" s="189" t="s">
        <v>10</v>
      </c>
      <c r="O55" s="193" t="s">
        <v>56</v>
      </c>
      <c r="P55" s="189" t="s">
        <v>10</v>
      </c>
    </row>
    <row r="56" spans="1:16" s="31" customFormat="1" ht="14.25" customHeight="1" x14ac:dyDescent="0.25">
      <c r="A56" s="9"/>
      <c r="B56" s="192" t="s">
        <v>68</v>
      </c>
      <c r="C56" s="194" t="s">
        <v>64</v>
      </c>
      <c r="D56" s="194" t="s">
        <v>64</v>
      </c>
      <c r="E56" s="340"/>
      <c r="F56" s="194" t="s">
        <v>64</v>
      </c>
      <c r="G56" s="194" t="s">
        <v>64</v>
      </c>
      <c r="H56" s="194" t="s">
        <v>64</v>
      </c>
      <c r="I56" s="9"/>
      <c r="J56" s="192" t="s">
        <v>68</v>
      </c>
      <c r="K56" s="194" t="s">
        <v>64</v>
      </c>
      <c r="L56" s="194" t="s">
        <v>64</v>
      </c>
      <c r="M56" s="340"/>
      <c r="N56" s="194" t="s">
        <v>64</v>
      </c>
      <c r="O56" s="194" t="s">
        <v>64</v>
      </c>
      <c r="P56" s="194" t="s">
        <v>64</v>
      </c>
    </row>
    <row r="57" spans="1:16" s="30" customFormat="1" ht="24" customHeight="1" x14ac:dyDescent="0.25">
      <c r="A57" s="7"/>
      <c r="B57" s="35">
        <f t="array" ref="B57:H57">DaysAndWeeks+DATE(CalendarYear,2,1)-WEEKDAY(DATE(CalendarYear,2,1),(週の始まり="月曜日")+1)+29</f>
        <v>44983</v>
      </c>
      <c r="C57" s="35">
        <v>44984</v>
      </c>
      <c r="D57" s="35">
        <v>44985</v>
      </c>
      <c r="E57" s="35">
        <v>44986</v>
      </c>
      <c r="F57" s="35">
        <v>44987</v>
      </c>
      <c r="G57" s="35">
        <v>44988</v>
      </c>
      <c r="H57" s="35">
        <v>44989</v>
      </c>
      <c r="I57" s="7"/>
      <c r="J57" s="35">
        <f t="array" ref="J57:P57">DaysAndWeeks+DATE(CalendarYear,2,1)-WEEKDAY(DATE(CalendarYear,2,1),(週の始まり="月曜日")+1)+29</f>
        <v>44983</v>
      </c>
      <c r="K57" s="35">
        <v>44984</v>
      </c>
      <c r="L57" s="35">
        <v>44985</v>
      </c>
      <c r="M57" s="35">
        <v>44986</v>
      </c>
      <c r="N57" s="35">
        <v>44987</v>
      </c>
      <c r="O57" s="35">
        <v>44988</v>
      </c>
      <c r="P57" s="35">
        <v>44989</v>
      </c>
    </row>
    <row r="58" spans="1:16" s="30" customFormat="1" ht="14.25" customHeight="1" x14ac:dyDescent="0.25">
      <c r="A58" s="7"/>
      <c r="B58" s="53"/>
      <c r="C58" s="53"/>
      <c r="D58" s="53"/>
      <c r="E58" s="339" t="s">
        <v>8</v>
      </c>
      <c r="F58" s="53"/>
      <c r="G58" s="53"/>
      <c r="H58" s="53"/>
      <c r="I58" s="7"/>
      <c r="J58" s="53"/>
      <c r="K58" s="53"/>
      <c r="L58" s="53"/>
      <c r="M58" s="339" t="s">
        <v>8</v>
      </c>
      <c r="N58" s="53"/>
      <c r="O58" s="53"/>
      <c r="P58" s="53"/>
    </row>
    <row r="59" spans="1:16" s="30" customFormat="1" ht="14.25" customHeight="1" x14ac:dyDescent="0.25">
      <c r="A59" s="7"/>
      <c r="B59" s="191" t="s">
        <v>54</v>
      </c>
      <c r="C59" s="191" t="s">
        <v>54</v>
      </c>
      <c r="D59" s="191" t="s">
        <v>54</v>
      </c>
      <c r="E59" s="339"/>
      <c r="F59" s="53"/>
      <c r="G59" s="53"/>
      <c r="H59" s="53"/>
      <c r="I59" s="7"/>
      <c r="J59" s="191" t="s">
        <v>54</v>
      </c>
      <c r="K59" s="191" t="s">
        <v>54</v>
      </c>
      <c r="L59" s="191" t="s">
        <v>54</v>
      </c>
      <c r="M59" s="339"/>
      <c r="N59" s="53"/>
      <c r="O59" s="53"/>
      <c r="P59" s="53"/>
    </row>
    <row r="60" spans="1:16" s="30" customFormat="1" ht="14.25" customHeight="1" x14ac:dyDescent="0.25">
      <c r="A60" s="7"/>
      <c r="B60" s="193" t="s">
        <v>56</v>
      </c>
      <c r="C60" s="189" t="s">
        <v>10</v>
      </c>
      <c r="D60" s="193" t="s">
        <v>56</v>
      </c>
      <c r="E60" s="339"/>
      <c r="F60" s="53"/>
      <c r="G60" s="53"/>
      <c r="H60" s="53"/>
      <c r="I60" s="7"/>
      <c r="J60" s="193" t="s">
        <v>56</v>
      </c>
      <c r="K60" s="189" t="s">
        <v>10</v>
      </c>
      <c r="L60" s="193" t="s">
        <v>56</v>
      </c>
      <c r="M60" s="339"/>
      <c r="N60" s="53"/>
      <c r="O60" s="53"/>
      <c r="P60" s="53"/>
    </row>
    <row r="61" spans="1:16" s="31" customFormat="1" ht="14.25" customHeight="1" x14ac:dyDescent="0.25">
      <c r="A61" s="9"/>
      <c r="B61" s="194" t="s">
        <v>64</v>
      </c>
      <c r="C61" s="194" t="s">
        <v>64</v>
      </c>
      <c r="D61" s="194" t="s">
        <v>64</v>
      </c>
      <c r="E61" s="340"/>
      <c r="F61" s="10"/>
      <c r="G61" s="10"/>
      <c r="H61" s="10"/>
      <c r="I61" s="9"/>
      <c r="J61" s="194" t="s">
        <v>64</v>
      </c>
      <c r="K61" s="194" t="s">
        <v>64</v>
      </c>
      <c r="L61" s="194" t="s">
        <v>64</v>
      </c>
      <c r="M61" s="340"/>
      <c r="N61" s="10"/>
      <c r="O61" s="10"/>
      <c r="P61" s="10"/>
    </row>
    <row r="62" spans="1:16" s="30" customFormat="1" ht="24" customHeight="1" x14ac:dyDescent="0.25">
      <c r="A62" s="7"/>
      <c r="B62" s="34">
        <f t="array" ref="B62:C62">DaysAndWeeks+DATE(CalendarYear,2,1)-WEEKDAY(DATE(CalendarYear,2,1),(週の始まり="月曜日")+1)+36</f>
        <v>44990</v>
      </c>
      <c r="C62" s="34">
        <v>44991</v>
      </c>
      <c r="D62" s="330" t="s">
        <v>12</v>
      </c>
      <c r="E62" s="331"/>
      <c r="F62" s="331"/>
      <c r="G62" s="331"/>
      <c r="H62" s="332"/>
      <c r="I62" s="7"/>
      <c r="J62" s="34">
        <f t="array" ref="J62:K62">DaysAndWeeks+DATE(CalendarYear,2,1)-WEEKDAY(DATE(CalendarYear,2,1),(週の始まり="月曜日")+1)+36</f>
        <v>44990</v>
      </c>
      <c r="K62" s="34">
        <v>44991</v>
      </c>
      <c r="L62" s="330" t="s">
        <v>12</v>
      </c>
      <c r="M62" s="331"/>
      <c r="N62" s="331"/>
      <c r="O62" s="331"/>
      <c r="P62" s="332"/>
    </row>
    <row r="63" spans="1:16" s="30" customFormat="1" ht="18.95" customHeight="1" x14ac:dyDescent="0.25">
      <c r="A63" s="7"/>
      <c r="B63" s="58"/>
      <c r="C63" s="58"/>
      <c r="D63" s="333"/>
      <c r="E63" s="334"/>
      <c r="F63" s="334"/>
      <c r="G63" s="334"/>
      <c r="H63" s="335"/>
      <c r="I63" s="7"/>
      <c r="J63" s="58"/>
      <c r="K63" s="58"/>
      <c r="L63" s="333"/>
      <c r="M63" s="334"/>
      <c r="N63" s="334"/>
      <c r="O63" s="334"/>
      <c r="P63" s="335"/>
    </row>
    <row r="64" spans="1:16" s="30" customFormat="1" ht="18.95" customHeight="1" x14ac:dyDescent="0.25">
      <c r="A64" s="7"/>
      <c r="B64" s="58"/>
      <c r="C64" s="58"/>
      <c r="D64" s="333"/>
      <c r="E64" s="334"/>
      <c r="F64" s="334"/>
      <c r="G64" s="334"/>
      <c r="H64" s="335"/>
      <c r="I64" s="7"/>
      <c r="J64" s="58"/>
      <c r="K64" s="58"/>
      <c r="L64" s="333"/>
      <c r="M64" s="334"/>
      <c r="N64" s="334"/>
      <c r="O64" s="334"/>
      <c r="P64" s="335"/>
    </row>
    <row r="65" spans="1:16" s="31" customFormat="1" ht="18.95" customHeight="1" x14ac:dyDescent="0.25">
      <c r="A65" s="9"/>
      <c r="B65" s="12"/>
      <c r="C65" s="12"/>
      <c r="D65" s="336"/>
      <c r="E65" s="337"/>
      <c r="F65" s="337"/>
      <c r="G65" s="337"/>
      <c r="H65" s="338"/>
      <c r="I65" s="9"/>
      <c r="J65" s="12"/>
      <c r="K65" s="12"/>
      <c r="L65" s="336"/>
      <c r="M65" s="337"/>
      <c r="N65" s="337"/>
      <c r="O65" s="337"/>
      <c r="P65" s="338"/>
    </row>
  </sheetData>
  <mergeCells count="32">
    <mergeCell ref="B2:D2"/>
    <mergeCell ref="E1:G2"/>
    <mergeCell ref="E5:E8"/>
    <mergeCell ref="E15:E18"/>
    <mergeCell ref="E10:E13"/>
    <mergeCell ref="M1:O2"/>
    <mergeCell ref="J2:L2"/>
    <mergeCell ref="M5:M8"/>
    <mergeCell ref="M10:M13"/>
    <mergeCell ref="M15:M18"/>
    <mergeCell ref="M20:M23"/>
    <mergeCell ref="M25:M28"/>
    <mergeCell ref="L29:P32"/>
    <mergeCell ref="E34:G35"/>
    <mergeCell ref="M34:O35"/>
    <mergeCell ref="D29:H32"/>
    <mergeCell ref="E20:E23"/>
    <mergeCell ref="E25:E28"/>
    <mergeCell ref="B35:D35"/>
    <mergeCell ref="J35:L35"/>
    <mergeCell ref="E38:E41"/>
    <mergeCell ref="M38:M41"/>
    <mergeCell ref="E43:E46"/>
    <mergeCell ref="M43:M46"/>
    <mergeCell ref="D62:H65"/>
    <mergeCell ref="L62:P65"/>
    <mergeCell ref="E48:E51"/>
    <mergeCell ref="M48:M51"/>
    <mergeCell ref="E53:E56"/>
    <mergeCell ref="M53:M56"/>
    <mergeCell ref="E58:E61"/>
    <mergeCell ref="M58:M61"/>
  </mergeCells>
  <phoneticPr fontId="33"/>
  <conditionalFormatting sqref="B4:G4 F5:G5 B5:D7">
    <cfRule type="expression" dxfId="427" priority="7">
      <formula>DAY(B4)&gt;8</formula>
    </cfRule>
  </conditionalFormatting>
  <conditionalFormatting sqref="B37:G37 F38:G38 B38:D40">
    <cfRule type="expression" dxfId="426" priority="3">
      <formula>DAY(B37)&gt;8</formula>
    </cfRule>
  </conditionalFormatting>
  <conditionalFormatting sqref="B24:H24 B25:D25 F25:H27 B29:C31">
    <cfRule type="expression" dxfId="425" priority="8">
      <formula>AND(DAY(B24)&gt;=1,DAY(B24)&lt;=15)</formula>
    </cfRule>
  </conditionalFormatting>
  <conditionalFormatting sqref="B57:H57 B58:D58 F58:H60 B62:C64">
    <cfRule type="expression" dxfId="424" priority="4">
      <formula>AND(DAY(B57)&gt;=1,DAY(B57)&lt;=15)</formula>
    </cfRule>
  </conditionalFormatting>
  <conditionalFormatting sqref="J4:O4 N5:O5 J5:L7">
    <cfRule type="expression" dxfId="423" priority="5">
      <formula>DAY(J4)&gt;8</formula>
    </cfRule>
  </conditionalFormatting>
  <conditionalFormatting sqref="J37:O37 N38:O38 J38:L40">
    <cfRule type="expression" dxfId="422" priority="1">
      <formula>DAY(J37)&gt;8</formula>
    </cfRule>
  </conditionalFormatting>
  <conditionalFormatting sqref="J24:P24 J25:L25 N25:P27 J29:K31">
    <cfRule type="expression" dxfId="421" priority="6">
      <formula>AND(DAY(J24)&gt;=1,DAY(J24)&lt;=15)</formula>
    </cfRule>
  </conditionalFormatting>
  <conditionalFormatting sqref="J57:P57 J58:L58 N58:P60 J62:K64">
    <cfRule type="expression" dxfId="420" priority="2">
      <formula>AND(DAY(J57)&gt;=1,DAY(J57)&lt;=15)</formula>
    </cfRule>
  </conditionalFormatting>
  <dataValidations count="7">
    <dataValidation allowBlank="1" showInputMessage="1" showErrorMessage="1" prompt="曜日は自動的に決定されます" sqref="C3:H3 K3:P3 C36:H36 K36:P36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 J2:L2 B35:D35 J35:L35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 J3 B36 J36" xr:uid="{00000000-0002-0000-0100-000002000000}"/>
    <dataValidation allowBlank="1" showInputMessage="1" showErrorMessage="1" prompt="2 月の月間カレンダー" sqref="A1 A34" xr:uid="{00000000-0002-0000-0100-000003000000}"/>
    <dataValidation allowBlank="1" showInputMessage="1" prompt="このセルに毎月のメモを入力します" sqref="D29:D31 L29:L31 D62:D64 L62:L64" xr:uid="{396C42CA-4E0C-4554-AB21-1692F56A7980}"/>
    <dataValidation allowBlank="1" showInputMessage="1" showErrorMessage="1" prompt="この行と行 7、9、11、13、15 は、一つ上のセルのカレンダー日に関連する毎日のメモを入力するためのセルです。" sqref="B8 J8 B41 J41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7 J4:J7 B37:B40 J37:J40" xr:uid="{00000000-0002-0000-0100-000007000000}"/>
  </dataValidations>
  <printOptions horizontalCentered="1" verticalCentered="1"/>
  <pageMargins left="0" right="0" top="0" bottom="0" header="0.31496062992125984" footer="0.31496062992125984"/>
  <pageSetup paperSize="9" scale="46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P66"/>
  <sheetViews>
    <sheetView showGridLines="0" zoomScaleNormal="100" workbookViewId="0">
      <selection activeCell="A8" sqref="A8:XFD8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9" width="1.77734375" style="28" customWidth="1"/>
    <col min="10" max="16" width="16.77734375" style="28" customWidth="1"/>
    <col min="17" max="16384" width="8.88671875" style="28"/>
  </cols>
  <sheetData>
    <row r="1" spans="1:16" ht="9" customHeight="1" x14ac:dyDescent="0.25">
      <c r="A1" s="1"/>
      <c r="B1" s="1"/>
      <c r="C1" s="1"/>
      <c r="D1" s="1"/>
      <c r="E1" s="344" t="s">
        <v>74</v>
      </c>
      <c r="F1" s="344"/>
      <c r="G1" s="344"/>
      <c r="H1" s="1"/>
      <c r="I1" s="1" t="s">
        <v>0</v>
      </c>
      <c r="J1" s="1"/>
      <c r="K1" s="1"/>
      <c r="L1" s="1"/>
      <c r="M1" s="344" t="s">
        <v>74</v>
      </c>
      <c r="N1" s="344"/>
      <c r="O1" s="344"/>
      <c r="P1" s="1"/>
    </row>
    <row r="2" spans="1:16" ht="96" customHeight="1" x14ac:dyDescent="0.25">
      <c r="A2" s="1"/>
      <c r="B2" s="354" t="str">
        <f>CalendarYear&amp;"年"&amp;"3月"</f>
        <v>2023年3月</v>
      </c>
      <c r="C2" s="354"/>
      <c r="D2" s="354"/>
      <c r="E2" s="344"/>
      <c r="F2" s="344"/>
      <c r="G2" s="344"/>
      <c r="H2" s="2"/>
      <c r="I2" s="1"/>
      <c r="J2" s="354" t="str">
        <f>CalendarYear&amp;"年"&amp;"3月"</f>
        <v>2023年3月</v>
      </c>
      <c r="K2" s="354"/>
      <c r="L2" s="354"/>
      <c r="M2" s="344"/>
      <c r="N2" s="344"/>
      <c r="O2" s="344"/>
      <c r="P2" s="2"/>
    </row>
    <row r="3" spans="1:16" s="29" customFormat="1" ht="24" customHeight="1" x14ac:dyDescent="0.25">
      <c r="A3" s="3"/>
      <c r="B3" s="13" t="str">
        <f>週の始まり</f>
        <v>日曜日</v>
      </c>
      <c r="C3" s="14" t="str">
        <f t="shared" ref="C3:H3" si="0">TEXT(C4,"aaaa")</f>
        <v>月曜日</v>
      </c>
      <c r="D3" s="14" t="str">
        <f t="shared" si="0"/>
        <v>火曜日</v>
      </c>
      <c r="E3" s="14" t="str">
        <f t="shared" si="0"/>
        <v>水曜日</v>
      </c>
      <c r="F3" s="14" t="str">
        <f t="shared" si="0"/>
        <v>木曜日</v>
      </c>
      <c r="G3" s="14" t="str">
        <f t="shared" si="0"/>
        <v>金曜日</v>
      </c>
      <c r="H3" s="15" t="str">
        <f t="shared" si="0"/>
        <v>土曜日</v>
      </c>
      <c r="I3" s="3"/>
      <c r="J3" s="13" t="str">
        <f>週の始まり</f>
        <v>日曜日</v>
      </c>
      <c r="K3" s="14" t="str">
        <f t="shared" ref="K3:P3" si="1">TEXT(K4,"aaaa")</f>
        <v>月曜日</v>
      </c>
      <c r="L3" s="14" t="str">
        <f t="shared" si="1"/>
        <v>火曜日</v>
      </c>
      <c r="M3" s="14" t="str">
        <f t="shared" si="1"/>
        <v>水曜日</v>
      </c>
      <c r="N3" s="14" t="str">
        <f t="shared" si="1"/>
        <v>木曜日</v>
      </c>
      <c r="O3" s="14" t="str">
        <f t="shared" si="1"/>
        <v>金曜日</v>
      </c>
      <c r="P3" s="15" t="str">
        <f t="shared" si="1"/>
        <v>土曜日</v>
      </c>
    </row>
    <row r="4" spans="1:16" s="30" customFormat="1" ht="24" customHeight="1" x14ac:dyDescent="0.25">
      <c r="A4" s="7"/>
      <c r="B4" s="42">
        <f t="array" ref="B4:H4">DaysAndWeeks+DATE(CalendarYear,3,1)-WEEKDAY(DATE(CalendarYear,3,1),(週の始まり="月曜日")+1)+1</f>
        <v>44983</v>
      </c>
      <c r="C4" s="42">
        <v>44984</v>
      </c>
      <c r="D4" s="42">
        <v>44985</v>
      </c>
      <c r="E4" s="42">
        <v>44986</v>
      </c>
      <c r="F4" s="42">
        <v>44987</v>
      </c>
      <c r="G4" s="42">
        <v>44988</v>
      </c>
      <c r="H4" s="42">
        <v>44989</v>
      </c>
      <c r="I4" s="7"/>
      <c r="J4" s="42">
        <f t="array" ref="J4:P4">DaysAndWeeks+DATE(CalendarYear,3,1)-WEEKDAY(DATE(CalendarYear,3,1),(週の始まり="月曜日")+1)+1</f>
        <v>44983</v>
      </c>
      <c r="K4" s="42">
        <v>44984</v>
      </c>
      <c r="L4" s="42">
        <v>44985</v>
      </c>
      <c r="M4" s="42">
        <v>44986</v>
      </c>
      <c r="N4" s="42">
        <v>44987</v>
      </c>
      <c r="O4" s="42">
        <v>44988</v>
      </c>
      <c r="P4" s="42">
        <v>44989</v>
      </c>
    </row>
    <row r="5" spans="1:16" s="197" customFormat="1" ht="14.1" customHeight="1" x14ac:dyDescent="0.25">
      <c r="B5" s="198"/>
      <c r="C5" s="198"/>
      <c r="D5" s="199"/>
      <c r="E5" s="352" t="s">
        <v>8</v>
      </c>
      <c r="F5" s="198"/>
      <c r="G5" s="198"/>
      <c r="H5" s="200" t="s">
        <v>75</v>
      </c>
      <c r="J5" s="198"/>
      <c r="K5" s="198"/>
      <c r="L5" s="199"/>
      <c r="M5" s="352" t="s">
        <v>8</v>
      </c>
      <c r="N5" s="198"/>
      <c r="O5" s="198"/>
      <c r="P5" s="200" t="s">
        <v>75</v>
      </c>
    </row>
    <row r="6" spans="1:16" s="197" customFormat="1" ht="14.1" customHeight="1" x14ac:dyDescent="0.25">
      <c r="B6" s="198"/>
      <c r="C6" s="198"/>
      <c r="D6" s="199"/>
      <c r="E6" s="352"/>
      <c r="F6" s="201" t="s">
        <v>69</v>
      </c>
      <c r="G6" s="201" t="s">
        <v>69</v>
      </c>
      <c r="H6" s="201" t="s">
        <v>69</v>
      </c>
      <c r="J6" s="198"/>
      <c r="K6" s="198"/>
      <c r="L6" s="199"/>
      <c r="M6" s="352"/>
      <c r="N6" s="201" t="s">
        <v>16</v>
      </c>
      <c r="O6" s="201" t="s">
        <v>16</v>
      </c>
      <c r="P6" s="201" t="s">
        <v>16</v>
      </c>
    </row>
    <row r="7" spans="1:16" s="197" customFormat="1" ht="14.1" customHeight="1" x14ac:dyDescent="0.25">
      <c r="B7" s="198"/>
      <c r="C7" s="198"/>
      <c r="D7" s="199"/>
      <c r="E7" s="353"/>
      <c r="F7" s="202" t="s">
        <v>15</v>
      </c>
      <c r="G7" s="203" t="s">
        <v>71</v>
      </c>
      <c r="H7" s="202" t="s">
        <v>15</v>
      </c>
      <c r="J7" s="198"/>
      <c r="K7" s="198"/>
      <c r="L7" s="199"/>
      <c r="M7" s="353"/>
      <c r="N7" s="202" t="s">
        <v>15</v>
      </c>
      <c r="O7" s="203" t="s">
        <v>71</v>
      </c>
      <c r="P7" s="202" t="s">
        <v>15</v>
      </c>
    </row>
    <row r="8" spans="1:16" s="204" customFormat="1" ht="14.1" customHeight="1" x14ac:dyDescent="0.25">
      <c r="B8" s="205"/>
      <c r="C8" s="205"/>
      <c r="D8" s="206"/>
      <c r="E8" s="352"/>
      <c r="F8" s="207" t="s">
        <v>70</v>
      </c>
      <c r="G8" s="207" t="s">
        <v>70</v>
      </c>
      <c r="H8" s="207" t="s">
        <v>70</v>
      </c>
      <c r="J8" s="205"/>
      <c r="K8" s="205"/>
      <c r="L8" s="206"/>
      <c r="M8" s="352"/>
      <c r="N8" s="207" t="s">
        <v>70</v>
      </c>
      <c r="O8" s="207" t="s">
        <v>70</v>
      </c>
      <c r="P8" s="207" t="s">
        <v>70</v>
      </c>
    </row>
    <row r="9" spans="1:16" s="30" customFormat="1" ht="24" customHeight="1" x14ac:dyDescent="0.25">
      <c r="A9" s="7"/>
      <c r="B9" s="43">
        <f t="array" ref="B9:H9">DaysAndWeeks+DATE(CalendarYear,3,1)-WEEKDAY(DATE(CalendarYear,3,1),(週の始まり="月曜日")+1)+8</f>
        <v>44990</v>
      </c>
      <c r="C9" s="43">
        <v>44991</v>
      </c>
      <c r="D9" s="43">
        <v>44992</v>
      </c>
      <c r="E9" s="71">
        <v>44993</v>
      </c>
      <c r="F9" s="43">
        <v>44994</v>
      </c>
      <c r="G9" s="43">
        <v>44995</v>
      </c>
      <c r="H9" s="43">
        <v>44996</v>
      </c>
      <c r="I9" s="7"/>
      <c r="J9" s="43">
        <f t="array" ref="J9:P9">DaysAndWeeks+DATE(CalendarYear,3,1)-WEEKDAY(DATE(CalendarYear,3,1),(週の始まり="月曜日")+1)+8</f>
        <v>44990</v>
      </c>
      <c r="K9" s="43">
        <v>44991</v>
      </c>
      <c r="L9" s="43">
        <v>44992</v>
      </c>
      <c r="M9" s="71">
        <v>44993</v>
      </c>
      <c r="N9" s="43">
        <v>44994</v>
      </c>
      <c r="O9" s="43">
        <v>44995</v>
      </c>
      <c r="P9" s="43">
        <v>44996</v>
      </c>
    </row>
    <row r="10" spans="1:16" s="197" customFormat="1" ht="14.1" customHeight="1" x14ac:dyDescent="0.25">
      <c r="B10" s="208"/>
      <c r="C10" s="209"/>
      <c r="D10" s="209"/>
      <c r="E10" s="352" t="s">
        <v>8</v>
      </c>
      <c r="F10" s="209"/>
      <c r="G10" s="209"/>
      <c r="H10" s="213" t="s">
        <v>76</v>
      </c>
      <c r="J10" s="208"/>
      <c r="K10" s="209"/>
      <c r="L10" s="209"/>
      <c r="M10" s="352" t="s">
        <v>8</v>
      </c>
      <c r="N10" s="209"/>
      <c r="O10" s="209"/>
      <c r="P10" s="213" t="s">
        <v>76</v>
      </c>
    </row>
    <row r="11" spans="1:16" s="197" customFormat="1" ht="14.1" customHeight="1" x14ac:dyDescent="0.25">
      <c r="B11" s="201" t="s">
        <v>69</v>
      </c>
      <c r="C11" s="201" t="s">
        <v>69</v>
      </c>
      <c r="D11" s="201" t="s">
        <v>69</v>
      </c>
      <c r="E11" s="352"/>
      <c r="F11" s="201" t="s">
        <v>69</v>
      </c>
      <c r="G11" s="201" t="s">
        <v>69</v>
      </c>
      <c r="H11" s="201" t="s">
        <v>69</v>
      </c>
      <c r="J11" s="201" t="s">
        <v>16</v>
      </c>
      <c r="K11" s="201" t="s">
        <v>16</v>
      </c>
      <c r="L11" s="201" t="s">
        <v>16</v>
      </c>
      <c r="M11" s="352"/>
      <c r="N11" s="201" t="s">
        <v>16</v>
      </c>
      <c r="O11" s="201" t="s">
        <v>16</v>
      </c>
      <c r="P11" s="201" t="s">
        <v>16</v>
      </c>
    </row>
    <row r="12" spans="1:16" s="197" customFormat="1" ht="14.1" customHeight="1" x14ac:dyDescent="0.25">
      <c r="B12" s="203" t="s">
        <v>71</v>
      </c>
      <c r="C12" s="202" t="s">
        <v>15</v>
      </c>
      <c r="D12" s="203" t="s">
        <v>71</v>
      </c>
      <c r="E12" s="353"/>
      <c r="F12" s="202" t="s">
        <v>15</v>
      </c>
      <c r="G12" s="203" t="s">
        <v>71</v>
      </c>
      <c r="H12" s="202" t="s">
        <v>15</v>
      </c>
      <c r="J12" s="203" t="s">
        <v>71</v>
      </c>
      <c r="K12" s="202" t="s">
        <v>15</v>
      </c>
      <c r="L12" s="203" t="s">
        <v>71</v>
      </c>
      <c r="M12" s="353"/>
      <c r="N12" s="202" t="s">
        <v>15</v>
      </c>
      <c r="O12" s="203" t="s">
        <v>71</v>
      </c>
      <c r="P12" s="202" t="s">
        <v>15</v>
      </c>
    </row>
    <row r="13" spans="1:16" s="204" customFormat="1" ht="14.1" customHeight="1" x14ac:dyDescent="0.25">
      <c r="B13" s="207" t="s">
        <v>70</v>
      </c>
      <c r="C13" s="207" t="s">
        <v>70</v>
      </c>
      <c r="D13" s="207" t="s">
        <v>70</v>
      </c>
      <c r="E13" s="352"/>
      <c r="F13" s="207" t="s">
        <v>70</v>
      </c>
      <c r="G13" s="207" t="s">
        <v>70</v>
      </c>
      <c r="H13" s="207" t="s">
        <v>70</v>
      </c>
      <c r="J13" s="207" t="s">
        <v>70</v>
      </c>
      <c r="K13" s="207" t="s">
        <v>70</v>
      </c>
      <c r="L13" s="207" t="s">
        <v>70</v>
      </c>
      <c r="M13" s="352"/>
      <c r="N13" s="207" t="s">
        <v>70</v>
      </c>
      <c r="O13" s="207" t="s">
        <v>70</v>
      </c>
      <c r="P13" s="207" t="s">
        <v>70</v>
      </c>
    </row>
    <row r="14" spans="1:16" s="30" customFormat="1" ht="24" customHeight="1" x14ac:dyDescent="0.25">
      <c r="A14" s="7"/>
      <c r="B14" s="44">
        <f t="array" ref="B14:H14">DaysAndWeeks+DATE(CalendarYear,3,1)-WEEKDAY(DATE(CalendarYear,3,1),(週の始まり="月曜日")+1)+15</f>
        <v>44997</v>
      </c>
      <c r="C14" s="44">
        <v>44998</v>
      </c>
      <c r="D14" s="44">
        <v>44999</v>
      </c>
      <c r="E14" s="44">
        <v>45000</v>
      </c>
      <c r="F14" s="44">
        <v>45001</v>
      </c>
      <c r="G14" s="44">
        <v>45002</v>
      </c>
      <c r="H14" s="44">
        <v>45003</v>
      </c>
      <c r="I14" s="7"/>
      <c r="J14" s="44">
        <f t="array" ref="J14:P14">DaysAndWeeks+DATE(CalendarYear,3,1)-WEEKDAY(DATE(CalendarYear,3,1),(週の始まり="月曜日")+1)+15</f>
        <v>44997</v>
      </c>
      <c r="K14" s="44">
        <v>44998</v>
      </c>
      <c r="L14" s="44">
        <v>44999</v>
      </c>
      <c r="M14" s="44">
        <v>45000</v>
      </c>
      <c r="N14" s="44">
        <v>45001</v>
      </c>
      <c r="O14" s="44">
        <v>45002</v>
      </c>
      <c r="P14" s="44">
        <v>45003</v>
      </c>
    </row>
    <row r="15" spans="1:16" s="197" customFormat="1" ht="14.1" customHeight="1" x14ac:dyDescent="0.25">
      <c r="B15" s="208"/>
      <c r="C15" s="210"/>
      <c r="D15" s="210"/>
      <c r="E15" s="352" t="s">
        <v>8</v>
      </c>
      <c r="F15" s="210"/>
      <c r="G15" s="210"/>
      <c r="H15" s="211"/>
      <c r="J15" s="208"/>
      <c r="K15" s="210"/>
      <c r="L15" s="210"/>
      <c r="M15" s="352" t="s">
        <v>8</v>
      </c>
      <c r="N15" s="210"/>
      <c r="O15" s="210"/>
      <c r="P15" s="211"/>
    </row>
    <row r="16" spans="1:16" s="197" customFormat="1" ht="14.1" customHeight="1" x14ac:dyDescent="0.25">
      <c r="B16" s="201" t="s">
        <v>69</v>
      </c>
      <c r="C16" s="201" t="s">
        <v>69</v>
      </c>
      <c r="D16" s="201" t="s">
        <v>69</v>
      </c>
      <c r="E16" s="352"/>
      <c r="F16" s="201" t="s">
        <v>69</v>
      </c>
      <c r="G16" s="201" t="s">
        <v>69</v>
      </c>
      <c r="H16" s="201" t="s">
        <v>69</v>
      </c>
      <c r="J16" s="201" t="s">
        <v>16</v>
      </c>
      <c r="K16" s="201" t="s">
        <v>16</v>
      </c>
      <c r="L16" s="201" t="s">
        <v>16</v>
      </c>
      <c r="M16" s="352"/>
      <c r="N16" s="201" t="s">
        <v>16</v>
      </c>
      <c r="O16" s="201" t="s">
        <v>16</v>
      </c>
      <c r="P16" s="201" t="s">
        <v>16</v>
      </c>
    </row>
    <row r="17" spans="1:16" s="197" customFormat="1" ht="14.1" customHeight="1" x14ac:dyDescent="0.25">
      <c r="B17" s="203" t="s">
        <v>71</v>
      </c>
      <c r="C17" s="202" t="s">
        <v>15</v>
      </c>
      <c r="D17" s="203" t="s">
        <v>71</v>
      </c>
      <c r="E17" s="353"/>
      <c r="F17" s="202" t="s">
        <v>15</v>
      </c>
      <c r="G17" s="203" t="s">
        <v>71</v>
      </c>
      <c r="H17" s="202" t="s">
        <v>15</v>
      </c>
      <c r="J17" s="203" t="s">
        <v>71</v>
      </c>
      <c r="K17" s="202" t="s">
        <v>15</v>
      </c>
      <c r="L17" s="203" t="s">
        <v>71</v>
      </c>
      <c r="M17" s="353"/>
      <c r="N17" s="202" t="s">
        <v>15</v>
      </c>
      <c r="O17" s="203" t="s">
        <v>71</v>
      </c>
      <c r="P17" s="202" t="s">
        <v>15</v>
      </c>
    </row>
    <row r="18" spans="1:16" s="204" customFormat="1" ht="14.1" customHeight="1" x14ac:dyDescent="0.25">
      <c r="B18" s="217" t="s">
        <v>72</v>
      </c>
      <c r="C18" s="217" t="s">
        <v>72</v>
      </c>
      <c r="D18" s="217" t="s">
        <v>72</v>
      </c>
      <c r="E18" s="352"/>
      <c r="F18" s="217" t="s">
        <v>72</v>
      </c>
      <c r="G18" s="217" t="s">
        <v>72</v>
      </c>
      <c r="H18" s="217" t="s">
        <v>72</v>
      </c>
      <c r="J18" s="217" t="s">
        <v>72</v>
      </c>
      <c r="K18" s="217" t="s">
        <v>72</v>
      </c>
      <c r="L18" s="217" t="s">
        <v>72</v>
      </c>
      <c r="M18" s="352"/>
      <c r="N18" s="217" t="s">
        <v>72</v>
      </c>
      <c r="O18" s="217" t="s">
        <v>72</v>
      </c>
      <c r="P18" s="217" t="s">
        <v>72</v>
      </c>
    </row>
    <row r="19" spans="1:16" s="30" customFormat="1" ht="24" customHeight="1" x14ac:dyDescent="0.25">
      <c r="A19" s="7"/>
      <c r="B19" s="43">
        <f t="array" ref="B19:H19">DaysAndWeeks+DATE(CalendarYear,3,1)-WEEKDAY(DATE(CalendarYear,3,1),(週の始まり="月曜日")+1)+22</f>
        <v>45004</v>
      </c>
      <c r="C19" s="43">
        <v>45005</v>
      </c>
      <c r="D19" s="43">
        <v>45006</v>
      </c>
      <c r="E19" s="43">
        <v>45007</v>
      </c>
      <c r="F19" s="43">
        <v>45008</v>
      </c>
      <c r="G19" s="43">
        <v>45009</v>
      </c>
      <c r="H19" s="43">
        <v>45010</v>
      </c>
      <c r="I19" s="7"/>
      <c r="J19" s="43">
        <f t="array" ref="J19:P19">DaysAndWeeks+DATE(CalendarYear,3,1)-WEEKDAY(DATE(CalendarYear,3,1),(週の始まり="月曜日")+1)+22</f>
        <v>45004</v>
      </c>
      <c r="K19" s="43">
        <v>45005</v>
      </c>
      <c r="L19" s="43">
        <v>45006</v>
      </c>
      <c r="M19" s="43">
        <v>45007</v>
      </c>
      <c r="N19" s="43">
        <v>45008</v>
      </c>
      <c r="O19" s="43">
        <v>45009</v>
      </c>
      <c r="P19" s="43">
        <v>45010</v>
      </c>
    </row>
    <row r="20" spans="1:16" s="197" customFormat="1" ht="14.1" customHeight="1" x14ac:dyDescent="0.25">
      <c r="B20" s="212"/>
      <c r="C20" s="208"/>
      <c r="D20" s="208"/>
      <c r="E20" s="352" t="s">
        <v>8</v>
      </c>
      <c r="F20" s="209"/>
      <c r="G20" s="209"/>
      <c r="H20" s="213" t="s">
        <v>77</v>
      </c>
      <c r="J20" s="212"/>
      <c r="K20" s="208"/>
      <c r="L20" s="208"/>
      <c r="M20" s="352" t="s">
        <v>8</v>
      </c>
      <c r="N20" s="209"/>
      <c r="O20" s="209"/>
      <c r="P20" s="213" t="s">
        <v>77</v>
      </c>
    </row>
    <row r="21" spans="1:16" s="197" customFormat="1" ht="14.1" customHeight="1" x14ac:dyDescent="0.25">
      <c r="B21" s="201" t="s">
        <v>69</v>
      </c>
      <c r="C21" s="201" t="s">
        <v>69</v>
      </c>
      <c r="D21" s="201" t="s">
        <v>69</v>
      </c>
      <c r="E21" s="352"/>
      <c r="F21" s="201" t="s">
        <v>69</v>
      </c>
      <c r="G21" s="201" t="s">
        <v>69</v>
      </c>
      <c r="H21" s="201" t="s">
        <v>69</v>
      </c>
      <c r="J21" s="201" t="s">
        <v>16</v>
      </c>
      <c r="K21" s="201" t="s">
        <v>16</v>
      </c>
      <c r="L21" s="201" t="s">
        <v>16</v>
      </c>
      <c r="M21" s="352"/>
      <c r="N21" s="201" t="s">
        <v>16</v>
      </c>
      <c r="O21" s="201" t="s">
        <v>16</v>
      </c>
      <c r="P21" s="201" t="s">
        <v>16</v>
      </c>
    </row>
    <row r="22" spans="1:16" s="197" customFormat="1" ht="14.1" customHeight="1" x14ac:dyDescent="0.25">
      <c r="B22" s="203" t="s">
        <v>71</v>
      </c>
      <c r="C22" s="202" t="s">
        <v>15</v>
      </c>
      <c r="D22" s="203" t="s">
        <v>71</v>
      </c>
      <c r="E22" s="353"/>
      <c r="F22" s="202" t="s">
        <v>15</v>
      </c>
      <c r="G22" s="203" t="s">
        <v>71</v>
      </c>
      <c r="H22" s="202" t="s">
        <v>15</v>
      </c>
      <c r="J22" s="203" t="s">
        <v>71</v>
      </c>
      <c r="K22" s="202" t="s">
        <v>15</v>
      </c>
      <c r="L22" s="203" t="s">
        <v>71</v>
      </c>
      <c r="M22" s="353"/>
      <c r="N22" s="202" t="s">
        <v>15</v>
      </c>
      <c r="O22" s="203" t="s">
        <v>71</v>
      </c>
      <c r="P22" s="202" t="s">
        <v>15</v>
      </c>
    </row>
    <row r="23" spans="1:16" s="204" customFormat="1" ht="14.1" customHeight="1" x14ac:dyDescent="0.25">
      <c r="B23" s="217" t="s">
        <v>72</v>
      </c>
      <c r="C23" s="217" t="s">
        <v>72</v>
      </c>
      <c r="D23" s="217" t="s">
        <v>72</v>
      </c>
      <c r="E23" s="352"/>
      <c r="F23" s="214" t="s">
        <v>73</v>
      </c>
      <c r="G23" s="214" t="s">
        <v>73</v>
      </c>
      <c r="H23" s="214" t="s">
        <v>73</v>
      </c>
      <c r="J23" s="217" t="s">
        <v>72</v>
      </c>
      <c r="K23" s="217" t="s">
        <v>72</v>
      </c>
      <c r="L23" s="217" t="s">
        <v>72</v>
      </c>
      <c r="M23" s="352"/>
      <c r="N23" s="214" t="s">
        <v>73</v>
      </c>
      <c r="O23" s="214" t="s">
        <v>73</v>
      </c>
      <c r="P23" s="214" t="s">
        <v>73</v>
      </c>
    </row>
    <row r="24" spans="1:16" s="30" customFormat="1" ht="24" customHeight="1" x14ac:dyDescent="0.25">
      <c r="A24" s="7"/>
      <c r="B24" s="44">
        <f t="array" ref="B24:H24">DaysAndWeeks+DATE(CalendarYear,3,1)-WEEKDAY(DATE(CalendarYear,3,1),(週の始まり="月曜日")+1)+29</f>
        <v>45011</v>
      </c>
      <c r="C24" s="44">
        <v>45012</v>
      </c>
      <c r="D24" s="44">
        <v>45013</v>
      </c>
      <c r="E24" s="44">
        <v>45014</v>
      </c>
      <c r="F24" s="44">
        <v>45015</v>
      </c>
      <c r="G24" s="44">
        <v>45016</v>
      </c>
      <c r="H24" s="44">
        <v>45017</v>
      </c>
      <c r="I24" s="7"/>
      <c r="J24" s="44">
        <f t="array" ref="J24:P24">DaysAndWeeks+DATE(CalendarYear,3,1)-WEEKDAY(DATE(CalendarYear,3,1),(週の始まり="月曜日")+1)+29</f>
        <v>45011</v>
      </c>
      <c r="K24" s="44">
        <v>45012</v>
      </c>
      <c r="L24" s="44">
        <v>45013</v>
      </c>
      <c r="M24" s="44">
        <v>45014</v>
      </c>
      <c r="N24" s="44">
        <v>45015</v>
      </c>
      <c r="O24" s="44">
        <v>45016</v>
      </c>
      <c r="P24" s="44">
        <v>45017</v>
      </c>
    </row>
    <row r="25" spans="1:16" s="197" customFormat="1" ht="14.1" customHeight="1" x14ac:dyDescent="0.25">
      <c r="B25" s="215" t="s">
        <v>78</v>
      </c>
      <c r="C25" s="210"/>
      <c r="D25" s="210"/>
      <c r="E25" s="352" t="s">
        <v>8</v>
      </c>
      <c r="F25" s="210"/>
      <c r="G25" s="210"/>
      <c r="H25" s="210"/>
      <c r="J25" s="215" t="s">
        <v>78</v>
      </c>
      <c r="K25" s="210"/>
      <c r="L25" s="210"/>
      <c r="M25" s="352" t="s">
        <v>8</v>
      </c>
      <c r="N25" s="210"/>
      <c r="O25" s="210"/>
      <c r="P25" s="210"/>
    </row>
    <row r="26" spans="1:16" s="197" customFormat="1" ht="14.1" customHeight="1" x14ac:dyDescent="0.25">
      <c r="B26" s="201" t="s">
        <v>69</v>
      </c>
      <c r="C26" s="201" t="s">
        <v>69</v>
      </c>
      <c r="D26" s="201" t="s">
        <v>69</v>
      </c>
      <c r="E26" s="352"/>
      <c r="F26" s="201" t="s">
        <v>69</v>
      </c>
      <c r="G26" s="201" t="s">
        <v>69</v>
      </c>
      <c r="H26" s="210"/>
      <c r="J26" s="201" t="s">
        <v>16</v>
      </c>
      <c r="K26" s="201" t="s">
        <v>16</v>
      </c>
      <c r="L26" s="201" t="s">
        <v>16</v>
      </c>
      <c r="M26" s="352"/>
      <c r="N26" s="201" t="s">
        <v>16</v>
      </c>
      <c r="O26" s="201" t="s">
        <v>16</v>
      </c>
      <c r="P26" s="210"/>
    </row>
    <row r="27" spans="1:16" s="197" customFormat="1" ht="14.1" customHeight="1" x14ac:dyDescent="0.25">
      <c r="B27" s="203" t="s">
        <v>71</v>
      </c>
      <c r="C27" s="202" t="s">
        <v>15</v>
      </c>
      <c r="D27" s="203" t="s">
        <v>71</v>
      </c>
      <c r="E27" s="353"/>
      <c r="F27" s="202" t="s">
        <v>15</v>
      </c>
      <c r="G27" s="203" t="s">
        <v>71</v>
      </c>
      <c r="H27" s="210"/>
      <c r="J27" s="203" t="s">
        <v>71</v>
      </c>
      <c r="K27" s="202" t="s">
        <v>15</v>
      </c>
      <c r="L27" s="203" t="s">
        <v>71</v>
      </c>
      <c r="M27" s="353"/>
      <c r="N27" s="202" t="s">
        <v>15</v>
      </c>
      <c r="O27" s="203" t="s">
        <v>71</v>
      </c>
      <c r="P27" s="210"/>
    </row>
    <row r="28" spans="1:16" s="204" customFormat="1" ht="14.1" customHeight="1" x14ac:dyDescent="0.25">
      <c r="B28" s="214" t="s">
        <v>73</v>
      </c>
      <c r="C28" s="214" t="s">
        <v>73</v>
      </c>
      <c r="D28" s="214" t="s">
        <v>73</v>
      </c>
      <c r="E28" s="352"/>
      <c r="F28" s="214" t="s">
        <v>73</v>
      </c>
      <c r="G28" s="214" t="s">
        <v>73</v>
      </c>
      <c r="H28" s="216"/>
      <c r="J28" s="214" t="s">
        <v>73</v>
      </c>
      <c r="K28" s="214" t="s">
        <v>73</v>
      </c>
      <c r="L28" s="214" t="s">
        <v>73</v>
      </c>
      <c r="M28" s="352"/>
      <c r="N28" s="214" t="s">
        <v>73</v>
      </c>
      <c r="O28" s="214" t="s">
        <v>73</v>
      </c>
      <c r="P28" s="216"/>
    </row>
    <row r="29" spans="1:16" s="30" customFormat="1" ht="24" customHeight="1" x14ac:dyDescent="0.25">
      <c r="A29" s="7"/>
      <c r="B29" s="43">
        <f t="array" ref="B29:C29">DaysAndWeeks+DATE(CalendarYear,3,1)-WEEKDAY(DATE(CalendarYear,3,1),(週の始まり="月曜日")+1)+36</f>
        <v>45018</v>
      </c>
      <c r="C29" s="66">
        <v>45019</v>
      </c>
      <c r="D29" s="347" t="s">
        <v>12</v>
      </c>
      <c r="E29" s="348"/>
      <c r="F29" s="348"/>
      <c r="G29" s="348"/>
      <c r="H29" s="348"/>
      <c r="I29" s="69"/>
      <c r="J29" s="43">
        <f t="array" ref="J29:K29">DaysAndWeeks+DATE(CalendarYear,3,1)-WEEKDAY(DATE(CalendarYear,3,1),(週の始まり="月曜日")+1)+36</f>
        <v>45018</v>
      </c>
      <c r="K29" s="66">
        <v>45019</v>
      </c>
      <c r="L29" s="347" t="s">
        <v>12</v>
      </c>
      <c r="M29" s="348"/>
      <c r="N29" s="348"/>
      <c r="O29" s="348"/>
      <c r="P29" s="348"/>
    </row>
    <row r="30" spans="1:16" s="30" customFormat="1" ht="14.1" customHeight="1" x14ac:dyDescent="0.25">
      <c r="A30" s="7"/>
      <c r="B30" s="65"/>
      <c r="C30" s="67"/>
      <c r="D30" s="349"/>
      <c r="E30" s="334"/>
      <c r="F30" s="334"/>
      <c r="G30" s="334"/>
      <c r="H30" s="334"/>
      <c r="I30" s="69"/>
      <c r="J30" s="65"/>
      <c r="K30" s="67"/>
      <c r="L30" s="349"/>
      <c r="M30" s="334"/>
      <c r="N30" s="334"/>
      <c r="O30" s="334"/>
      <c r="P30" s="334"/>
    </row>
    <row r="31" spans="1:16" s="30" customFormat="1" ht="14.1" customHeight="1" x14ac:dyDescent="0.25">
      <c r="A31" s="7"/>
      <c r="B31" s="65"/>
      <c r="C31" s="67"/>
      <c r="D31" s="349"/>
      <c r="E31" s="334"/>
      <c r="F31" s="334"/>
      <c r="G31" s="334"/>
      <c r="H31" s="334"/>
      <c r="I31" s="69"/>
      <c r="J31" s="65"/>
      <c r="K31" s="67"/>
      <c r="L31" s="349"/>
      <c r="M31" s="334"/>
      <c r="N31" s="334"/>
      <c r="O31" s="334"/>
      <c r="P31" s="334"/>
    </row>
    <row r="32" spans="1:16" s="30" customFormat="1" ht="14.1" customHeight="1" x14ac:dyDescent="0.25">
      <c r="A32" s="7"/>
      <c r="B32" s="65"/>
      <c r="C32" s="67"/>
      <c r="D32" s="349"/>
      <c r="E32" s="334"/>
      <c r="F32" s="334"/>
      <c r="G32" s="334"/>
      <c r="H32" s="334"/>
      <c r="I32" s="69"/>
      <c r="J32" s="65"/>
      <c r="K32" s="67"/>
      <c r="L32" s="349"/>
      <c r="M32" s="334"/>
      <c r="N32" s="334"/>
      <c r="O32" s="334"/>
      <c r="P32" s="334"/>
    </row>
    <row r="33" spans="1:16" s="31" customFormat="1" ht="14.1" customHeight="1" x14ac:dyDescent="0.25">
      <c r="A33" s="9"/>
      <c r="B33" s="17"/>
      <c r="C33" s="68"/>
      <c r="D33" s="350"/>
      <c r="E33" s="351"/>
      <c r="F33" s="351"/>
      <c r="G33" s="351"/>
      <c r="H33" s="351"/>
      <c r="I33" s="70"/>
      <c r="J33" s="17"/>
      <c r="K33" s="68"/>
      <c r="L33" s="350"/>
      <c r="M33" s="351"/>
      <c r="N33" s="351"/>
      <c r="O33" s="351"/>
      <c r="P33" s="351"/>
    </row>
    <row r="34" spans="1:16" ht="9" customHeight="1" x14ac:dyDescent="0.25">
      <c r="A34" s="1"/>
      <c r="B34" s="1"/>
      <c r="C34" s="1"/>
      <c r="D34" s="1"/>
      <c r="E34" s="344" t="s">
        <v>74</v>
      </c>
      <c r="F34" s="344"/>
      <c r="G34" s="344"/>
      <c r="H34" s="1"/>
      <c r="I34" s="1" t="s">
        <v>0</v>
      </c>
      <c r="J34" s="1"/>
      <c r="K34" s="1"/>
      <c r="L34" s="1"/>
      <c r="M34" s="344" t="s">
        <v>74</v>
      </c>
      <c r="N34" s="344"/>
      <c r="O34" s="344"/>
      <c r="P34" s="1"/>
    </row>
    <row r="35" spans="1:16" ht="96" customHeight="1" x14ac:dyDescent="0.25">
      <c r="A35" s="1"/>
      <c r="B35" s="354" t="str">
        <f>CalendarYear&amp;"年"&amp;"3月"</f>
        <v>2023年3月</v>
      </c>
      <c r="C35" s="354"/>
      <c r="D35" s="354"/>
      <c r="E35" s="344"/>
      <c r="F35" s="344"/>
      <c r="G35" s="344"/>
      <c r="H35" s="2"/>
      <c r="I35" s="1"/>
      <c r="J35" s="354" t="str">
        <f>CalendarYear&amp;"年"&amp;"3月"</f>
        <v>2023年3月</v>
      </c>
      <c r="K35" s="354"/>
      <c r="L35" s="354"/>
      <c r="M35" s="344"/>
      <c r="N35" s="344"/>
      <c r="O35" s="344"/>
      <c r="P35" s="2"/>
    </row>
    <row r="36" spans="1:16" s="29" customFormat="1" ht="24" customHeight="1" x14ac:dyDescent="0.25">
      <c r="A36" s="3"/>
      <c r="B36" s="13" t="str">
        <f>週の始まり</f>
        <v>日曜日</v>
      </c>
      <c r="C36" s="14" t="str">
        <f t="shared" ref="C36:H36" si="2">TEXT(C37,"aaaa")</f>
        <v>月曜日</v>
      </c>
      <c r="D36" s="14" t="str">
        <f t="shared" si="2"/>
        <v>火曜日</v>
      </c>
      <c r="E36" s="14" t="str">
        <f t="shared" si="2"/>
        <v>水曜日</v>
      </c>
      <c r="F36" s="14" t="str">
        <f t="shared" si="2"/>
        <v>木曜日</v>
      </c>
      <c r="G36" s="14" t="str">
        <f t="shared" si="2"/>
        <v>金曜日</v>
      </c>
      <c r="H36" s="15" t="str">
        <f t="shared" si="2"/>
        <v>土曜日</v>
      </c>
      <c r="I36" s="3"/>
      <c r="J36" s="13" t="str">
        <f>週の始まり</f>
        <v>日曜日</v>
      </c>
      <c r="K36" s="14" t="str">
        <f t="shared" ref="K36:P36" si="3">TEXT(K37,"aaaa")</f>
        <v>月曜日</v>
      </c>
      <c r="L36" s="14" t="str">
        <f t="shared" si="3"/>
        <v>火曜日</v>
      </c>
      <c r="M36" s="14" t="str">
        <f t="shared" si="3"/>
        <v>水曜日</v>
      </c>
      <c r="N36" s="14" t="str">
        <f t="shared" si="3"/>
        <v>木曜日</v>
      </c>
      <c r="O36" s="14" t="str">
        <f t="shared" si="3"/>
        <v>金曜日</v>
      </c>
      <c r="P36" s="15" t="str">
        <f t="shared" si="3"/>
        <v>土曜日</v>
      </c>
    </row>
    <row r="37" spans="1:16" s="30" customFormat="1" ht="24" customHeight="1" x14ac:dyDescent="0.25">
      <c r="A37" s="7"/>
      <c r="B37" s="42">
        <f t="array" ref="B37:H37">DaysAndWeeks+DATE(CalendarYear,3,1)-WEEKDAY(DATE(CalendarYear,3,1),(週の始まり="月曜日")+1)+1</f>
        <v>44983</v>
      </c>
      <c r="C37" s="42">
        <v>44984</v>
      </c>
      <c r="D37" s="42">
        <v>44985</v>
      </c>
      <c r="E37" s="42">
        <v>44986</v>
      </c>
      <c r="F37" s="42">
        <v>44987</v>
      </c>
      <c r="G37" s="42">
        <v>44988</v>
      </c>
      <c r="H37" s="42">
        <v>44989</v>
      </c>
      <c r="I37" s="7"/>
      <c r="J37" s="42">
        <f t="array" ref="J37:P37">DaysAndWeeks+DATE(CalendarYear,3,1)-WEEKDAY(DATE(CalendarYear,3,1),(週の始まり="月曜日")+1)+1</f>
        <v>44983</v>
      </c>
      <c r="K37" s="42">
        <v>44984</v>
      </c>
      <c r="L37" s="42">
        <v>44985</v>
      </c>
      <c r="M37" s="42">
        <v>44986</v>
      </c>
      <c r="N37" s="42">
        <v>44987</v>
      </c>
      <c r="O37" s="42">
        <v>44988</v>
      </c>
      <c r="P37" s="42">
        <v>44989</v>
      </c>
    </row>
    <row r="38" spans="1:16" s="197" customFormat="1" ht="14.1" customHeight="1" x14ac:dyDescent="0.25">
      <c r="B38" s="198"/>
      <c r="C38" s="198"/>
      <c r="D38" s="199"/>
      <c r="E38" s="352" t="s">
        <v>8</v>
      </c>
      <c r="F38" s="198"/>
      <c r="G38" s="198"/>
      <c r="H38" s="200" t="s">
        <v>75</v>
      </c>
      <c r="J38" s="198"/>
      <c r="K38" s="198"/>
      <c r="L38" s="199"/>
      <c r="M38" s="352" t="s">
        <v>8</v>
      </c>
      <c r="N38" s="198"/>
      <c r="O38" s="198"/>
      <c r="P38" s="200" t="s">
        <v>75</v>
      </c>
    </row>
    <row r="39" spans="1:16" s="197" customFormat="1" ht="14.1" customHeight="1" x14ac:dyDescent="0.25">
      <c r="B39" s="198"/>
      <c r="C39" s="198"/>
      <c r="D39" s="199"/>
      <c r="E39" s="352"/>
      <c r="F39" s="201" t="s">
        <v>16</v>
      </c>
      <c r="G39" s="201" t="s">
        <v>16</v>
      </c>
      <c r="H39" s="201" t="s">
        <v>16</v>
      </c>
      <c r="J39" s="198"/>
      <c r="K39" s="198"/>
      <c r="L39" s="199"/>
      <c r="M39" s="352"/>
      <c r="N39" s="201" t="s">
        <v>16</v>
      </c>
      <c r="O39" s="201" t="s">
        <v>16</v>
      </c>
      <c r="P39" s="201" t="s">
        <v>16</v>
      </c>
    </row>
    <row r="40" spans="1:16" s="197" customFormat="1" ht="14.1" customHeight="1" x14ac:dyDescent="0.25">
      <c r="B40" s="198"/>
      <c r="C40" s="198"/>
      <c r="D40" s="199"/>
      <c r="E40" s="353"/>
      <c r="F40" s="202" t="s">
        <v>15</v>
      </c>
      <c r="G40" s="203" t="s">
        <v>71</v>
      </c>
      <c r="H40" s="202" t="s">
        <v>15</v>
      </c>
      <c r="J40" s="198"/>
      <c r="K40" s="198"/>
      <c r="L40" s="199"/>
      <c r="M40" s="353"/>
      <c r="N40" s="202" t="s">
        <v>15</v>
      </c>
      <c r="O40" s="203" t="s">
        <v>71</v>
      </c>
      <c r="P40" s="202" t="s">
        <v>15</v>
      </c>
    </row>
    <row r="41" spans="1:16" s="204" customFormat="1" ht="14.1" customHeight="1" x14ac:dyDescent="0.25">
      <c r="B41" s="205"/>
      <c r="C41" s="205"/>
      <c r="D41" s="206"/>
      <c r="E41" s="352"/>
      <c r="F41" s="207" t="s">
        <v>70</v>
      </c>
      <c r="G41" s="207" t="s">
        <v>70</v>
      </c>
      <c r="H41" s="207" t="s">
        <v>70</v>
      </c>
      <c r="J41" s="205"/>
      <c r="K41" s="205"/>
      <c r="L41" s="206"/>
      <c r="M41" s="352"/>
      <c r="N41" s="207" t="s">
        <v>70</v>
      </c>
      <c r="O41" s="207" t="s">
        <v>70</v>
      </c>
      <c r="P41" s="207" t="s">
        <v>70</v>
      </c>
    </row>
    <row r="42" spans="1:16" s="30" customFormat="1" ht="24" customHeight="1" x14ac:dyDescent="0.25">
      <c r="A42" s="7"/>
      <c r="B42" s="43">
        <f t="array" ref="B42:H42">DaysAndWeeks+DATE(CalendarYear,3,1)-WEEKDAY(DATE(CalendarYear,3,1),(週の始まり="月曜日")+1)+8</f>
        <v>44990</v>
      </c>
      <c r="C42" s="43">
        <v>44991</v>
      </c>
      <c r="D42" s="43">
        <v>44992</v>
      </c>
      <c r="E42" s="71">
        <v>44993</v>
      </c>
      <c r="F42" s="43">
        <v>44994</v>
      </c>
      <c r="G42" s="43">
        <v>44995</v>
      </c>
      <c r="H42" s="43">
        <v>44996</v>
      </c>
      <c r="I42" s="7"/>
      <c r="J42" s="43">
        <f t="array" ref="J42:P42">DaysAndWeeks+DATE(CalendarYear,3,1)-WEEKDAY(DATE(CalendarYear,3,1),(週の始まり="月曜日")+1)+8</f>
        <v>44990</v>
      </c>
      <c r="K42" s="43">
        <v>44991</v>
      </c>
      <c r="L42" s="43">
        <v>44992</v>
      </c>
      <c r="M42" s="71">
        <v>44993</v>
      </c>
      <c r="N42" s="43">
        <v>44994</v>
      </c>
      <c r="O42" s="43">
        <v>44995</v>
      </c>
      <c r="P42" s="43">
        <v>44996</v>
      </c>
    </row>
    <row r="43" spans="1:16" s="197" customFormat="1" ht="14.1" customHeight="1" x14ac:dyDescent="0.25">
      <c r="B43" s="208"/>
      <c r="C43" s="209"/>
      <c r="D43" s="209"/>
      <c r="E43" s="352" t="s">
        <v>8</v>
      </c>
      <c r="F43" s="209"/>
      <c r="G43" s="209"/>
      <c r="H43" s="213" t="s">
        <v>76</v>
      </c>
      <c r="J43" s="208"/>
      <c r="K43" s="209"/>
      <c r="L43" s="209"/>
      <c r="M43" s="352" t="s">
        <v>8</v>
      </c>
      <c r="N43" s="209"/>
      <c r="O43" s="209"/>
      <c r="P43" s="213" t="s">
        <v>76</v>
      </c>
    </row>
    <row r="44" spans="1:16" s="197" customFormat="1" ht="14.1" customHeight="1" x14ac:dyDescent="0.25">
      <c r="B44" s="201" t="s">
        <v>16</v>
      </c>
      <c r="C44" s="201" t="s">
        <v>16</v>
      </c>
      <c r="D44" s="201" t="s">
        <v>16</v>
      </c>
      <c r="E44" s="352"/>
      <c r="F44" s="201" t="s">
        <v>16</v>
      </c>
      <c r="G44" s="201" t="s">
        <v>16</v>
      </c>
      <c r="H44" s="201" t="s">
        <v>16</v>
      </c>
      <c r="J44" s="201" t="s">
        <v>16</v>
      </c>
      <c r="K44" s="201" t="s">
        <v>16</v>
      </c>
      <c r="L44" s="201" t="s">
        <v>16</v>
      </c>
      <c r="M44" s="352"/>
      <c r="N44" s="201" t="s">
        <v>16</v>
      </c>
      <c r="O44" s="201" t="s">
        <v>16</v>
      </c>
      <c r="P44" s="201" t="s">
        <v>16</v>
      </c>
    </row>
    <row r="45" spans="1:16" s="197" customFormat="1" ht="14.1" customHeight="1" x14ac:dyDescent="0.25">
      <c r="B45" s="203" t="s">
        <v>71</v>
      </c>
      <c r="C45" s="202" t="s">
        <v>15</v>
      </c>
      <c r="D45" s="203" t="s">
        <v>71</v>
      </c>
      <c r="E45" s="353"/>
      <c r="F45" s="202" t="s">
        <v>15</v>
      </c>
      <c r="G45" s="203" t="s">
        <v>71</v>
      </c>
      <c r="H45" s="202" t="s">
        <v>15</v>
      </c>
      <c r="J45" s="203" t="s">
        <v>71</v>
      </c>
      <c r="K45" s="202" t="s">
        <v>15</v>
      </c>
      <c r="L45" s="203" t="s">
        <v>71</v>
      </c>
      <c r="M45" s="353"/>
      <c r="N45" s="202" t="s">
        <v>15</v>
      </c>
      <c r="O45" s="203" t="s">
        <v>71</v>
      </c>
      <c r="P45" s="202" t="s">
        <v>15</v>
      </c>
    </row>
    <row r="46" spans="1:16" s="204" customFormat="1" ht="14.1" customHeight="1" x14ac:dyDescent="0.25">
      <c r="B46" s="207" t="s">
        <v>70</v>
      </c>
      <c r="C46" s="207" t="s">
        <v>70</v>
      </c>
      <c r="D46" s="207" t="s">
        <v>70</v>
      </c>
      <c r="E46" s="352"/>
      <c r="F46" s="207" t="s">
        <v>70</v>
      </c>
      <c r="G46" s="207" t="s">
        <v>70</v>
      </c>
      <c r="H46" s="207" t="s">
        <v>70</v>
      </c>
      <c r="J46" s="207" t="s">
        <v>70</v>
      </c>
      <c r="K46" s="207" t="s">
        <v>70</v>
      </c>
      <c r="L46" s="207" t="s">
        <v>70</v>
      </c>
      <c r="M46" s="352"/>
      <c r="N46" s="207" t="s">
        <v>70</v>
      </c>
      <c r="O46" s="207" t="s">
        <v>70</v>
      </c>
      <c r="P46" s="207" t="s">
        <v>70</v>
      </c>
    </row>
    <row r="47" spans="1:16" s="30" customFormat="1" ht="24" customHeight="1" x14ac:dyDescent="0.25">
      <c r="A47" s="7"/>
      <c r="B47" s="44">
        <f t="array" ref="B47:H47">DaysAndWeeks+DATE(CalendarYear,3,1)-WEEKDAY(DATE(CalendarYear,3,1),(週の始まり="月曜日")+1)+15</f>
        <v>44997</v>
      </c>
      <c r="C47" s="44">
        <v>44998</v>
      </c>
      <c r="D47" s="44">
        <v>44999</v>
      </c>
      <c r="E47" s="44">
        <v>45000</v>
      </c>
      <c r="F47" s="44">
        <v>45001</v>
      </c>
      <c r="G47" s="44">
        <v>45002</v>
      </c>
      <c r="H47" s="44">
        <v>45003</v>
      </c>
      <c r="I47" s="7"/>
      <c r="J47" s="44">
        <f t="array" ref="J47:P47">DaysAndWeeks+DATE(CalendarYear,3,1)-WEEKDAY(DATE(CalendarYear,3,1),(週の始まり="月曜日")+1)+15</f>
        <v>44997</v>
      </c>
      <c r="K47" s="44">
        <v>44998</v>
      </c>
      <c r="L47" s="44">
        <v>44999</v>
      </c>
      <c r="M47" s="44">
        <v>45000</v>
      </c>
      <c r="N47" s="44">
        <v>45001</v>
      </c>
      <c r="O47" s="44">
        <v>45002</v>
      </c>
      <c r="P47" s="44">
        <v>45003</v>
      </c>
    </row>
    <row r="48" spans="1:16" s="197" customFormat="1" ht="14.1" customHeight="1" x14ac:dyDescent="0.25">
      <c r="B48" s="208"/>
      <c r="C48" s="210"/>
      <c r="D48" s="210"/>
      <c r="E48" s="352" t="s">
        <v>8</v>
      </c>
      <c r="F48" s="210"/>
      <c r="G48" s="210"/>
      <c r="H48" s="211"/>
      <c r="J48" s="208"/>
      <c r="K48" s="210"/>
      <c r="L48" s="210"/>
      <c r="M48" s="352" t="s">
        <v>8</v>
      </c>
      <c r="N48" s="210"/>
      <c r="O48" s="210"/>
      <c r="P48" s="211"/>
    </row>
    <row r="49" spans="1:16" s="197" customFormat="1" ht="14.1" customHeight="1" x14ac:dyDescent="0.25">
      <c r="B49" s="201" t="s">
        <v>16</v>
      </c>
      <c r="C49" s="201" t="s">
        <v>16</v>
      </c>
      <c r="D49" s="201" t="s">
        <v>16</v>
      </c>
      <c r="E49" s="352"/>
      <c r="F49" s="201" t="s">
        <v>16</v>
      </c>
      <c r="G49" s="201" t="s">
        <v>16</v>
      </c>
      <c r="H49" s="201" t="s">
        <v>16</v>
      </c>
      <c r="J49" s="201" t="s">
        <v>16</v>
      </c>
      <c r="K49" s="201" t="s">
        <v>16</v>
      </c>
      <c r="L49" s="201" t="s">
        <v>16</v>
      </c>
      <c r="M49" s="352"/>
      <c r="N49" s="201" t="s">
        <v>16</v>
      </c>
      <c r="O49" s="201" t="s">
        <v>16</v>
      </c>
      <c r="P49" s="201" t="s">
        <v>16</v>
      </c>
    </row>
    <row r="50" spans="1:16" s="197" customFormat="1" ht="14.1" customHeight="1" x14ac:dyDescent="0.25">
      <c r="B50" s="203" t="s">
        <v>71</v>
      </c>
      <c r="C50" s="202" t="s">
        <v>15</v>
      </c>
      <c r="D50" s="203" t="s">
        <v>71</v>
      </c>
      <c r="E50" s="353"/>
      <c r="F50" s="202" t="s">
        <v>15</v>
      </c>
      <c r="G50" s="203" t="s">
        <v>71</v>
      </c>
      <c r="H50" s="202" t="s">
        <v>15</v>
      </c>
      <c r="J50" s="203" t="s">
        <v>71</v>
      </c>
      <c r="K50" s="202" t="s">
        <v>15</v>
      </c>
      <c r="L50" s="203" t="s">
        <v>71</v>
      </c>
      <c r="M50" s="353"/>
      <c r="N50" s="202" t="s">
        <v>15</v>
      </c>
      <c r="O50" s="203" t="s">
        <v>71</v>
      </c>
      <c r="P50" s="202" t="s">
        <v>15</v>
      </c>
    </row>
    <row r="51" spans="1:16" s="204" customFormat="1" ht="14.1" customHeight="1" x14ac:dyDescent="0.25">
      <c r="B51" s="217" t="s">
        <v>72</v>
      </c>
      <c r="C51" s="217" t="s">
        <v>72</v>
      </c>
      <c r="D51" s="217" t="s">
        <v>72</v>
      </c>
      <c r="E51" s="352"/>
      <c r="F51" s="217" t="s">
        <v>72</v>
      </c>
      <c r="G51" s="217" t="s">
        <v>72</v>
      </c>
      <c r="H51" s="217" t="s">
        <v>72</v>
      </c>
      <c r="J51" s="217" t="s">
        <v>72</v>
      </c>
      <c r="K51" s="217" t="s">
        <v>72</v>
      </c>
      <c r="L51" s="217" t="s">
        <v>72</v>
      </c>
      <c r="M51" s="352"/>
      <c r="N51" s="217" t="s">
        <v>72</v>
      </c>
      <c r="O51" s="217" t="s">
        <v>72</v>
      </c>
      <c r="P51" s="217" t="s">
        <v>72</v>
      </c>
    </row>
    <row r="52" spans="1:16" s="30" customFormat="1" ht="24" customHeight="1" x14ac:dyDescent="0.25">
      <c r="A52" s="7"/>
      <c r="B52" s="43">
        <f t="array" ref="B52:H52">DaysAndWeeks+DATE(CalendarYear,3,1)-WEEKDAY(DATE(CalendarYear,3,1),(週の始まり="月曜日")+1)+22</f>
        <v>45004</v>
      </c>
      <c r="C52" s="43">
        <v>45005</v>
      </c>
      <c r="D52" s="43">
        <v>45006</v>
      </c>
      <c r="E52" s="43">
        <v>45007</v>
      </c>
      <c r="F52" s="43">
        <v>45008</v>
      </c>
      <c r="G52" s="43">
        <v>45009</v>
      </c>
      <c r="H52" s="43">
        <v>45010</v>
      </c>
      <c r="I52" s="7"/>
      <c r="J52" s="43">
        <f t="array" ref="J52:P52">DaysAndWeeks+DATE(CalendarYear,3,1)-WEEKDAY(DATE(CalendarYear,3,1),(週の始まり="月曜日")+1)+22</f>
        <v>45004</v>
      </c>
      <c r="K52" s="43">
        <v>45005</v>
      </c>
      <c r="L52" s="43">
        <v>45006</v>
      </c>
      <c r="M52" s="43">
        <v>45007</v>
      </c>
      <c r="N52" s="43">
        <v>45008</v>
      </c>
      <c r="O52" s="43">
        <v>45009</v>
      </c>
      <c r="P52" s="43">
        <v>45010</v>
      </c>
    </row>
    <row r="53" spans="1:16" s="197" customFormat="1" ht="14.1" customHeight="1" x14ac:dyDescent="0.25">
      <c r="B53" s="212"/>
      <c r="C53" s="208"/>
      <c r="D53" s="208"/>
      <c r="E53" s="352" t="s">
        <v>8</v>
      </c>
      <c r="F53" s="209"/>
      <c r="G53" s="209"/>
      <c r="H53" s="213" t="s">
        <v>77</v>
      </c>
      <c r="J53" s="212"/>
      <c r="K53" s="208"/>
      <c r="L53" s="208"/>
      <c r="M53" s="352" t="s">
        <v>8</v>
      </c>
      <c r="N53" s="209"/>
      <c r="O53" s="209"/>
      <c r="P53" s="213" t="s">
        <v>77</v>
      </c>
    </row>
    <row r="54" spans="1:16" s="197" customFormat="1" ht="14.1" customHeight="1" x14ac:dyDescent="0.25">
      <c r="B54" s="201" t="s">
        <v>16</v>
      </c>
      <c r="C54" s="201" t="s">
        <v>16</v>
      </c>
      <c r="D54" s="201" t="s">
        <v>16</v>
      </c>
      <c r="E54" s="352"/>
      <c r="F54" s="201" t="s">
        <v>16</v>
      </c>
      <c r="G54" s="201" t="s">
        <v>16</v>
      </c>
      <c r="H54" s="201" t="s">
        <v>16</v>
      </c>
      <c r="J54" s="201" t="s">
        <v>16</v>
      </c>
      <c r="K54" s="201" t="s">
        <v>16</v>
      </c>
      <c r="L54" s="201" t="s">
        <v>16</v>
      </c>
      <c r="M54" s="352"/>
      <c r="N54" s="201" t="s">
        <v>16</v>
      </c>
      <c r="O54" s="201" t="s">
        <v>16</v>
      </c>
      <c r="P54" s="201" t="s">
        <v>16</v>
      </c>
    </row>
    <row r="55" spans="1:16" s="197" customFormat="1" ht="14.1" customHeight="1" x14ac:dyDescent="0.25">
      <c r="B55" s="203" t="s">
        <v>71</v>
      </c>
      <c r="C55" s="202" t="s">
        <v>15</v>
      </c>
      <c r="D55" s="203" t="s">
        <v>71</v>
      </c>
      <c r="E55" s="353"/>
      <c r="F55" s="202" t="s">
        <v>15</v>
      </c>
      <c r="G55" s="203" t="s">
        <v>71</v>
      </c>
      <c r="H55" s="202" t="s">
        <v>15</v>
      </c>
      <c r="J55" s="203" t="s">
        <v>71</v>
      </c>
      <c r="K55" s="202" t="s">
        <v>15</v>
      </c>
      <c r="L55" s="203" t="s">
        <v>71</v>
      </c>
      <c r="M55" s="353"/>
      <c r="N55" s="202" t="s">
        <v>15</v>
      </c>
      <c r="O55" s="203" t="s">
        <v>71</v>
      </c>
      <c r="P55" s="202" t="s">
        <v>15</v>
      </c>
    </row>
    <row r="56" spans="1:16" s="204" customFormat="1" ht="14.1" customHeight="1" x14ac:dyDescent="0.25">
      <c r="B56" s="217" t="s">
        <v>72</v>
      </c>
      <c r="C56" s="217" t="s">
        <v>72</v>
      </c>
      <c r="D56" s="217" t="s">
        <v>72</v>
      </c>
      <c r="E56" s="352"/>
      <c r="F56" s="214" t="s">
        <v>73</v>
      </c>
      <c r="G56" s="214" t="s">
        <v>73</v>
      </c>
      <c r="H56" s="214" t="s">
        <v>73</v>
      </c>
      <c r="J56" s="217" t="s">
        <v>72</v>
      </c>
      <c r="K56" s="217" t="s">
        <v>72</v>
      </c>
      <c r="L56" s="217" t="s">
        <v>72</v>
      </c>
      <c r="M56" s="352"/>
      <c r="N56" s="214" t="s">
        <v>73</v>
      </c>
      <c r="O56" s="214" t="s">
        <v>73</v>
      </c>
      <c r="P56" s="214" t="s">
        <v>73</v>
      </c>
    </row>
    <row r="57" spans="1:16" s="30" customFormat="1" ht="24" customHeight="1" x14ac:dyDescent="0.25">
      <c r="A57" s="7"/>
      <c r="B57" s="44">
        <f t="array" ref="B57:H57">DaysAndWeeks+DATE(CalendarYear,3,1)-WEEKDAY(DATE(CalendarYear,3,1),(週の始まり="月曜日")+1)+29</f>
        <v>45011</v>
      </c>
      <c r="C57" s="44">
        <v>45012</v>
      </c>
      <c r="D57" s="44">
        <v>45013</v>
      </c>
      <c r="E57" s="44">
        <v>45014</v>
      </c>
      <c r="F57" s="44">
        <v>45015</v>
      </c>
      <c r="G57" s="44">
        <v>45016</v>
      </c>
      <c r="H57" s="44">
        <v>45017</v>
      </c>
      <c r="I57" s="7"/>
      <c r="J57" s="44">
        <f t="array" ref="J57:P57">DaysAndWeeks+DATE(CalendarYear,3,1)-WEEKDAY(DATE(CalendarYear,3,1),(週の始まり="月曜日")+1)+29</f>
        <v>45011</v>
      </c>
      <c r="K57" s="44">
        <v>45012</v>
      </c>
      <c r="L57" s="44">
        <v>45013</v>
      </c>
      <c r="M57" s="44">
        <v>45014</v>
      </c>
      <c r="N57" s="44">
        <v>45015</v>
      </c>
      <c r="O57" s="44">
        <v>45016</v>
      </c>
      <c r="P57" s="44">
        <v>45017</v>
      </c>
    </row>
    <row r="58" spans="1:16" s="197" customFormat="1" ht="14.1" customHeight="1" x14ac:dyDescent="0.25">
      <c r="B58" s="215" t="s">
        <v>78</v>
      </c>
      <c r="C58" s="210"/>
      <c r="D58" s="210"/>
      <c r="E58" s="352" t="s">
        <v>8</v>
      </c>
      <c r="F58" s="210"/>
      <c r="G58" s="210"/>
      <c r="H58" s="210"/>
      <c r="J58" s="215" t="s">
        <v>78</v>
      </c>
      <c r="K58" s="210"/>
      <c r="L58" s="210"/>
      <c r="M58" s="352" t="s">
        <v>8</v>
      </c>
      <c r="N58" s="210"/>
      <c r="O58" s="210"/>
      <c r="P58" s="210"/>
    </row>
    <row r="59" spans="1:16" s="197" customFormat="1" ht="14.1" customHeight="1" x14ac:dyDescent="0.25">
      <c r="B59" s="201" t="s">
        <v>16</v>
      </c>
      <c r="C59" s="201" t="s">
        <v>16</v>
      </c>
      <c r="D59" s="201" t="s">
        <v>16</v>
      </c>
      <c r="E59" s="352"/>
      <c r="F59" s="201" t="s">
        <v>16</v>
      </c>
      <c r="G59" s="201" t="s">
        <v>16</v>
      </c>
      <c r="H59" s="210"/>
      <c r="J59" s="201" t="s">
        <v>16</v>
      </c>
      <c r="K59" s="201" t="s">
        <v>16</v>
      </c>
      <c r="L59" s="201" t="s">
        <v>16</v>
      </c>
      <c r="M59" s="352"/>
      <c r="N59" s="201" t="s">
        <v>16</v>
      </c>
      <c r="O59" s="201" t="s">
        <v>16</v>
      </c>
      <c r="P59" s="210"/>
    </row>
    <row r="60" spans="1:16" s="197" customFormat="1" ht="14.1" customHeight="1" x14ac:dyDescent="0.25">
      <c r="B60" s="203" t="s">
        <v>71</v>
      </c>
      <c r="C60" s="202" t="s">
        <v>15</v>
      </c>
      <c r="D60" s="203" t="s">
        <v>71</v>
      </c>
      <c r="E60" s="353"/>
      <c r="F60" s="202" t="s">
        <v>15</v>
      </c>
      <c r="G60" s="203" t="s">
        <v>71</v>
      </c>
      <c r="H60" s="210"/>
      <c r="J60" s="203" t="s">
        <v>71</v>
      </c>
      <c r="K60" s="202" t="s">
        <v>15</v>
      </c>
      <c r="L60" s="203" t="s">
        <v>71</v>
      </c>
      <c r="M60" s="353"/>
      <c r="N60" s="202" t="s">
        <v>15</v>
      </c>
      <c r="O60" s="203" t="s">
        <v>71</v>
      </c>
      <c r="P60" s="210"/>
    </row>
    <row r="61" spans="1:16" s="204" customFormat="1" ht="14.1" customHeight="1" x14ac:dyDescent="0.25">
      <c r="B61" s="214" t="s">
        <v>73</v>
      </c>
      <c r="C61" s="214" t="s">
        <v>73</v>
      </c>
      <c r="D61" s="214" t="s">
        <v>73</v>
      </c>
      <c r="E61" s="352"/>
      <c r="F61" s="214" t="s">
        <v>73</v>
      </c>
      <c r="G61" s="214" t="s">
        <v>73</v>
      </c>
      <c r="H61" s="216"/>
      <c r="J61" s="214" t="s">
        <v>73</v>
      </c>
      <c r="K61" s="214" t="s">
        <v>73</v>
      </c>
      <c r="L61" s="214" t="s">
        <v>73</v>
      </c>
      <c r="M61" s="352"/>
      <c r="N61" s="214" t="s">
        <v>73</v>
      </c>
      <c r="O61" s="214" t="s">
        <v>73</v>
      </c>
      <c r="P61" s="216"/>
    </row>
    <row r="62" spans="1:16" s="30" customFormat="1" ht="24" customHeight="1" x14ac:dyDescent="0.25">
      <c r="A62" s="7"/>
      <c r="B62" s="43">
        <f t="array" ref="B62:C62">DaysAndWeeks+DATE(CalendarYear,3,1)-WEEKDAY(DATE(CalendarYear,3,1),(週の始まり="月曜日")+1)+36</f>
        <v>45018</v>
      </c>
      <c r="C62" s="66">
        <v>45019</v>
      </c>
      <c r="D62" s="347" t="s">
        <v>12</v>
      </c>
      <c r="E62" s="348"/>
      <c r="F62" s="348"/>
      <c r="G62" s="348"/>
      <c r="H62" s="348"/>
      <c r="I62" s="69"/>
      <c r="J62" s="43">
        <f t="array" ref="J62:K62">DaysAndWeeks+DATE(CalendarYear,3,1)-WEEKDAY(DATE(CalendarYear,3,1),(週の始まり="月曜日")+1)+36</f>
        <v>45018</v>
      </c>
      <c r="K62" s="66">
        <v>45019</v>
      </c>
      <c r="L62" s="347" t="s">
        <v>12</v>
      </c>
      <c r="M62" s="348"/>
      <c r="N62" s="348"/>
      <c r="O62" s="348"/>
      <c r="P62" s="348"/>
    </row>
    <row r="63" spans="1:16" s="30" customFormat="1" ht="14.1" customHeight="1" x14ac:dyDescent="0.25">
      <c r="A63" s="7"/>
      <c r="B63" s="65"/>
      <c r="C63" s="67"/>
      <c r="D63" s="349"/>
      <c r="E63" s="334"/>
      <c r="F63" s="334"/>
      <c r="G63" s="334"/>
      <c r="H63" s="334"/>
      <c r="I63" s="69"/>
      <c r="J63" s="65"/>
      <c r="K63" s="67"/>
      <c r="L63" s="349"/>
      <c r="M63" s="334"/>
      <c r="N63" s="334"/>
      <c r="O63" s="334"/>
      <c r="P63" s="334"/>
    </row>
    <row r="64" spans="1:16" s="30" customFormat="1" ht="14.1" customHeight="1" x14ac:dyDescent="0.25">
      <c r="A64" s="7"/>
      <c r="B64" s="65"/>
      <c r="C64" s="67"/>
      <c r="D64" s="349"/>
      <c r="E64" s="334"/>
      <c r="F64" s="334"/>
      <c r="G64" s="334"/>
      <c r="H64" s="334"/>
      <c r="I64" s="69"/>
      <c r="J64" s="65"/>
      <c r="K64" s="67"/>
      <c r="L64" s="349"/>
      <c r="M64" s="334"/>
      <c r="N64" s="334"/>
      <c r="O64" s="334"/>
      <c r="P64" s="334"/>
    </row>
    <row r="65" spans="1:16" s="30" customFormat="1" ht="14.1" customHeight="1" x14ac:dyDescent="0.25">
      <c r="A65" s="7"/>
      <c r="B65" s="65"/>
      <c r="C65" s="67"/>
      <c r="D65" s="349"/>
      <c r="E65" s="334"/>
      <c r="F65" s="334"/>
      <c r="G65" s="334"/>
      <c r="H65" s="334"/>
      <c r="I65" s="69"/>
      <c r="J65" s="65"/>
      <c r="K65" s="67"/>
      <c r="L65" s="349"/>
      <c r="M65" s="334"/>
      <c r="N65" s="334"/>
      <c r="O65" s="334"/>
      <c r="P65" s="334"/>
    </row>
    <row r="66" spans="1:16" s="31" customFormat="1" ht="14.1" customHeight="1" x14ac:dyDescent="0.25">
      <c r="A66" s="9"/>
      <c r="B66" s="17"/>
      <c r="C66" s="68"/>
      <c r="D66" s="350"/>
      <c r="E66" s="351"/>
      <c r="F66" s="351"/>
      <c r="G66" s="351"/>
      <c r="H66" s="351"/>
      <c r="I66" s="70"/>
      <c r="J66" s="17"/>
      <c r="K66" s="68"/>
      <c r="L66" s="350"/>
      <c r="M66" s="351"/>
      <c r="N66" s="351"/>
      <c r="O66" s="351"/>
      <c r="P66" s="351"/>
    </row>
  </sheetData>
  <mergeCells count="32">
    <mergeCell ref="B2:D2"/>
    <mergeCell ref="E1:G2"/>
    <mergeCell ref="D29:H33"/>
    <mergeCell ref="E5:E8"/>
    <mergeCell ref="E10:E13"/>
    <mergeCell ref="E15:E18"/>
    <mergeCell ref="E20:E23"/>
    <mergeCell ref="E25:E28"/>
    <mergeCell ref="M1:O2"/>
    <mergeCell ref="J2:L2"/>
    <mergeCell ref="M5:M8"/>
    <mergeCell ref="M10:M13"/>
    <mergeCell ref="M15:M18"/>
    <mergeCell ref="M20:M23"/>
    <mergeCell ref="M25:M28"/>
    <mergeCell ref="L29:P33"/>
    <mergeCell ref="E34:G35"/>
    <mergeCell ref="M34:O35"/>
    <mergeCell ref="B35:D35"/>
    <mergeCell ref="J35:L35"/>
    <mergeCell ref="E38:E41"/>
    <mergeCell ref="M38:M41"/>
    <mergeCell ref="E43:E46"/>
    <mergeCell ref="M43:M46"/>
    <mergeCell ref="D62:H66"/>
    <mergeCell ref="L62:P66"/>
    <mergeCell ref="E48:E51"/>
    <mergeCell ref="M48:M51"/>
    <mergeCell ref="E53:E56"/>
    <mergeCell ref="M53:M56"/>
    <mergeCell ref="E58:E61"/>
    <mergeCell ref="M58:M61"/>
  </mergeCells>
  <phoneticPr fontId="33"/>
  <conditionalFormatting sqref="B11:D11">
    <cfRule type="expression" dxfId="419" priority="99">
      <formula>DAY(B11)&gt;8</formula>
    </cfRule>
  </conditionalFormatting>
  <conditionalFormatting sqref="B16:D16">
    <cfRule type="expression" dxfId="418" priority="94">
      <formula>DAY(B16)&gt;8</formula>
    </cfRule>
  </conditionalFormatting>
  <conditionalFormatting sqref="B21:D21">
    <cfRule type="expression" dxfId="417" priority="87">
      <formula>DAY(B21)&gt;8</formula>
    </cfRule>
  </conditionalFormatting>
  <conditionalFormatting sqref="B26:D26">
    <cfRule type="expression" dxfId="416" priority="80">
      <formula>DAY(B26)&gt;8</formula>
    </cfRule>
  </conditionalFormatting>
  <conditionalFormatting sqref="B44:D44">
    <cfRule type="expression" dxfId="415" priority="45">
      <formula>DAY(B44)&gt;8</formula>
    </cfRule>
  </conditionalFormatting>
  <conditionalFormatting sqref="B49:D49">
    <cfRule type="expression" dxfId="414" priority="41">
      <formula>DAY(B49)&gt;8</formula>
    </cfRule>
  </conditionalFormatting>
  <conditionalFormatting sqref="B54:D54">
    <cfRule type="expression" dxfId="413" priority="35">
      <formula>DAY(B54)&gt;8</formula>
    </cfRule>
  </conditionalFormatting>
  <conditionalFormatting sqref="B59:D59">
    <cfRule type="expression" dxfId="412" priority="28">
      <formula>DAY(B59)&gt;8</formula>
    </cfRule>
  </conditionalFormatting>
  <conditionalFormatting sqref="B4:G4 F5:G6 B5:D7">
    <cfRule type="expression" dxfId="411" priority="105">
      <formula>DAY(B4)&gt;8</formula>
    </cfRule>
  </conditionalFormatting>
  <conditionalFormatting sqref="B37:G37 F38:G39 B38:D40">
    <cfRule type="expression" dxfId="410" priority="51">
      <formula>DAY(B37)&gt;8</formula>
    </cfRule>
  </conditionalFormatting>
  <conditionalFormatting sqref="B24:H24 B25:D25 F25:H25 H26:H27 B29:C32">
    <cfRule type="expression" dxfId="409" priority="106">
      <formula>AND(DAY(B24)&gt;=1,DAY(B24)&lt;=15)</formula>
    </cfRule>
  </conditionalFormatting>
  <conditionalFormatting sqref="B57:H57 B58:D58 F58:H58 H59:H60 B62:C65">
    <cfRule type="expression" dxfId="408" priority="52">
      <formula>AND(DAY(B57)&gt;=1,DAY(B57)&lt;=15)</formula>
    </cfRule>
  </conditionalFormatting>
  <conditionalFormatting sqref="F26:G26">
    <cfRule type="expression" dxfId="407" priority="79">
      <formula>DAY(F26)&gt;8</formula>
    </cfRule>
  </conditionalFormatting>
  <conditionalFormatting sqref="F59:G59">
    <cfRule type="expression" dxfId="406" priority="27">
      <formula>DAY(F59)&gt;8</formula>
    </cfRule>
  </conditionalFormatting>
  <conditionalFormatting sqref="F11:H11">
    <cfRule type="expression" dxfId="405" priority="98">
      <formula>DAY(F11)&gt;8</formula>
    </cfRule>
  </conditionalFormatting>
  <conditionalFormatting sqref="F16:H16">
    <cfRule type="expression" dxfId="404" priority="88">
      <formula>DAY(F16)&gt;8</formula>
    </cfRule>
  </conditionalFormatting>
  <conditionalFormatting sqref="F21:H21">
    <cfRule type="expression" dxfId="403" priority="84">
      <formula>DAY(F21)&gt;8</formula>
    </cfRule>
  </conditionalFormatting>
  <conditionalFormatting sqref="F44:H44">
    <cfRule type="expression" dxfId="402" priority="44">
      <formula>DAY(F44)&gt;8</formula>
    </cfRule>
  </conditionalFormatting>
  <conditionalFormatting sqref="F49:H49">
    <cfRule type="expression" dxfId="401" priority="36">
      <formula>DAY(F49)&gt;8</formula>
    </cfRule>
  </conditionalFormatting>
  <conditionalFormatting sqref="F54:H54">
    <cfRule type="expression" dxfId="400" priority="32">
      <formula>DAY(F54)&gt;8</formula>
    </cfRule>
  </conditionalFormatting>
  <conditionalFormatting sqref="H6">
    <cfRule type="expression" dxfId="399" priority="104">
      <formula>DAY(H6)&gt;8</formula>
    </cfRule>
  </conditionalFormatting>
  <conditionalFormatting sqref="H39">
    <cfRule type="expression" dxfId="398" priority="50">
      <formula>DAY(H39)&gt;8</formula>
    </cfRule>
  </conditionalFormatting>
  <conditionalFormatting sqref="J11:L11">
    <cfRule type="expression" dxfId="397" priority="71">
      <formula>DAY(J11)&gt;8</formula>
    </cfRule>
  </conditionalFormatting>
  <conditionalFormatting sqref="J16:L16">
    <cfRule type="expression" dxfId="396" priority="67">
      <formula>DAY(J16)&gt;8</formula>
    </cfRule>
  </conditionalFormatting>
  <conditionalFormatting sqref="J21:L21">
    <cfRule type="expression" dxfId="395" priority="61">
      <formula>DAY(J21)&gt;8</formula>
    </cfRule>
  </conditionalFormatting>
  <conditionalFormatting sqref="J26:L26">
    <cfRule type="expression" dxfId="394" priority="54">
      <formula>DAY(J26)&gt;8</formula>
    </cfRule>
  </conditionalFormatting>
  <conditionalFormatting sqref="J44:L44">
    <cfRule type="expression" dxfId="393" priority="19">
      <formula>DAY(J44)&gt;8</formula>
    </cfRule>
  </conditionalFormatting>
  <conditionalFormatting sqref="J49:L49">
    <cfRule type="expression" dxfId="392" priority="15">
      <formula>DAY(J49)&gt;8</formula>
    </cfRule>
  </conditionalFormatting>
  <conditionalFormatting sqref="J54:L54">
    <cfRule type="expression" dxfId="391" priority="9">
      <formula>DAY(J54)&gt;8</formula>
    </cfRule>
  </conditionalFormatting>
  <conditionalFormatting sqref="J59:L59">
    <cfRule type="expression" dxfId="390" priority="2">
      <formula>DAY(J59)&gt;8</formula>
    </cfRule>
  </conditionalFormatting>
  <conditionalFormatting sqref="J4:O4 N5:O6 J5:L7">
    <cfRule type="expression" dxfId="389" priority="77">
      <formula>DAY(J4)&gt;8</formula>
    </cfRule>
  </conditionalFormatting>
  <conditionalFormatting sqref="J37:O37 N38:O39 J38:L40">
    <cfRule type="expression" dxfId="388" priority="25">
      <formula>DAY(J37)&gt;8</formula>
    </cfRule>
  </conditionalFormatting>
  <conditionalFormatting sqref="J24:P24 J25:L25 N25:P25 P26:P27 J29:K32">
    <cfRule type="expression" dxfId="387" priority="78">
      <formula>AND(DAY(J24)&gt;=1,DAY(J24)&lt;=15)</formula>
    </cfRule>
  </conditionalFormatting>
  <conditionalFormatting sqref="J57:P57 J58:L58 N58:P58 P59:P60 J62:K65">
    <cfRule type="expression" dxfId="386" priority="26">
      <formula>AND(DAY(J57)&gt;=1,DAY(J57)&lt;=15)</formula>
    </cfRule>
  </conditionalFormatting>
  <conditionalFormatting sqref="N26:O26">
    <cfRule type="expression" dxfId="385" priority="53">
      <formula>DAY(N26)&gt;8</formula>
    </cfRule>
  </conditionalFormatting>
  <conditionalFormatting sqref="N59:O59">
    <cfRule type="expression" dxfId="384" priority="1">
      <formula>DAY(N59)&gt;8</formula>
    </cfRule>
  </conditionalFormatting>
  <conditionalFormatting sqref="N11:P11">
    <cfRule type="expression" dxfId="383" priority="70">
      <formula>DAY(N11)&gt;8</formula>
    </cfRule>
  </conditionalFormatting>
  <conditionalFormatting sqref="N16:P16">
    <cfRule type="expression" dxfId="382" priority="62">
      <formula>DAY(N16)&gt;8</formula>
    </cfRule>
  </conditionalFormatting>
  <conditionalFormatting sqref="N21:P21">
    <cfRule type="expression" dxfId="381" priority="58">
      <formula>DAY(N21)&gt;8</formula>
    </cfRule>
  </conditionalFormatting>
  <conditionalFormatting sqref="N44:P44">
    <cfRule type="expression" dxfId="380" priority="18">
      <formula>DAY(N44)&gt;8</formula>
    </cfRule>
  </conditionalFormatting>
  <conditionalFormatting sqref="N49:P49">
    <cfRule type="expression" dxfId="379" priority="10">
      <formula>DAY(N49)&gt;8</formula>
    </cfRule>
  </conditionalFormatting>
  <conditionalFormatting sqref="N54:P54">
    <cfRule type="expression" dxfId="378" priority="6">
      <formula>DAY(N54)&gt;8</formula>
    </cfRule>
  </conditionalFormatting>
  <conditionalFormatting sqref="P6">
    <cfRule type="expression" dxfId="377" priority="76">
      <formula>DAY(P6)&gt;8</formula>
    </cfRule>
  </conditionalFormatting>
  <conditionalFormatting sqref="P39">
    <cfRule type="expression" dxfId="376" priority="24">
      <formula>DAY(P39)&gt;8</formula>
    </cfRule>
  </conditionalFormatting>
  <dataValidations count="7">
    <dataValidation allowBlank="1" showInputMessage="1" showErrorMessage="1" prompt="3 月の月間カレンダー" sqref="A1 A34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 J2:L2 B35:D35 J35:L35" xr:uid="{00000000-0002-0000-0200-000001000000}"/>
    <dataValidation allowBlank="1" showInputMessage="1" showErrorMessage="1" prompt="曜日は自動的に決定されます" sqref="C3:H3 K3:P3 C36:H36 K36:P36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7 J4:J7 B37:B40 J37:J40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8 J8 B41 J41" xr:uid="{00000000-0002-0000-0200-000004000000}"/>
    <dataValidation allowBlank="1" showInputMessage="1" prompt="このセルに毎月のメモを入力します" sqref="D29 L29 D62 L62" xr:uid="{2B8DACED-414F-49A2-A5E8-C9332EA51D66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 J3 B36 J36" xr:uid="{00000000-0002-0000-0200-000007000000}"/>
  </dataValidations>
  <printOptions horizontalCentered="1" verticalCentered="1"/>
  <pageMargins left="0" right="0" top="0" bottom="0" header="0.31496062992125984" footer="0.31496062992125984"/>
  <pageSetup paperSize="9" scale="94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P67"/>
  <sheetViews>
    <sheetView showGridLines="0" workbookViewId="0">
      <selection activeCell="E1" sqref="E1:G2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9" width="1.77734375" style="28" customWidth="1"/>
    <col min="10" max="16" width="16.77734375" style="28" customWidth="1"/>
    <col min="17" max="16384" width="8.88671875" style="28"/>
  </cols>
  <sheetData>
    <row r="1" spans="1:16" ht="9" customHeight="1" x14ac:dyDescent="0.25">
      <c r="A1" s="1"/>
      <c r="B1" s="1"/>
      <c r="C1" s="1"/>
      <c r="D1" s="1"/>
      <c r="E1" s="344" t="s">
        <v>86</v>
      </c>
      <c r="F1" s="344"/>
      <c r="G1" s="344"/>
      <c r="H1" s="1"/>
      <c r="I1" s="1" t="s">
        <v>0</v>
      </c>
      <c r="J1" s="1"/>
      <c r="K1" s="1"/>
      <c r="L1" s="1"/>
      <c r="M1" s="344" t="s">
        <v>86</v>
      </c>
      <c r="N1" s="344"/>
      <c r="O1" s="344"/>
      <c r="P1" s="1"/>
    </row>
    <row r="2" spans="1:16" ht="96" customHeight="1" x14ac:dyDescent="0.25">
      <c r="A2" s="1"/>
      <c r="B2" s="354" t="str">
        <f>CalendarYear&amp;"年"&amp;"4月"</f>
        <v>2023年4月</v>
      </c>
      <c r="C2" s="354"/>
      <c r="D2" s="354"/>
      <c r="E2" s="344"/>
      <c r="F2" s="344"/>
      <c r="G2" s="344"/>
      <c r="H2" s="2"/>
      <c r="I2" s="1"/>
      <c r="J2" s="354" t="str">
        <f>CalendarYear&amp;"年"&amp;"4月"</f>
        <v>2023年4月</v>
      </c>
      <c r="K2" s="354"/>
      <c r="L2" s="354"/>
      <c r="M2" s="344"/>
      <c r="N2" s="344"/>
      <c r="O2" s="344"/>
      <c r="P2" s="2"/>
    </row>
    <row r="3" spans="1:16" s="29" customFormat="1" ht="24" customHeight="1" x14ac:dyDescent="0.25">
      <c r="A3" s="3"/>
      <c r="B3" s="13" t="str">
        <f>週の始まり</f>
        <v>日曜日</v>
      </c>
      <c r="C3" s="14" t="str">
        <f t="shared" ref="C3:H3" si="0">TEXT(C4,"aaaa")</f>
        <v>月曜日</v>
      </c>
      <c r="D3" s="14" t="str">
        <f t="shared" si="0"/>
        <v>火曜日</v>
      </c>
      <c r="E3" s="14" t="str">
        <f t="shared" si="0"/>
        <v>水曜日</v>
      </c>
      <c r="F3" s="14" t="str">
        <f t="shared" si="0"/>
        <v>木曜日</v>
      </c>
      <c r="G3" s="14" t="str">
        <f t="shared" si="0"/>
        <v>金曜日</v>
      </c>
      <c r="H3" s="15" t="str">
        <f t="shared" si="0"/>
        <v>土曜日</v>
      </c>
      <c r="I3" s="3"/>
      <c r="J3" s="13" t="str">
        <f>週の始まり</f>
        <v>日曜日</v>
      </c>
      <c r="K3" s="14" t="str">
        <f t="shared" ref="K3:P3" si="1">TEXT(K4,"aaaa")</f>
        <v>月曜日</v>
      </c>
      <c r="L3" s="14" t="str">
        <f t="shared" si="1"/>
        <v>火曜日</v>
      </c>
      <c r="M3" s="14" t="str">
        <f t="shared" si="1"/>
        <v>水曜日</v>
      </c>
      <c r="N3" s="14" t="str">
        <f t="shared" si="1"/>
        <v>木曜日</v>
      </c>
      <c r="O3" s="14" t="str">
        <f t="shared" si="1"/>
        <v>金曜日</v>
      </c>
      <c r="P3" s="15" t="str">
        <f t="shared" si="1"/>
        <v>土曜日</v>
      </c>
    </row>
    <row r="4" spans="1:16" s="30" customFormat="1" ht="24" customHeight="1" x14ac:dyDescent="0.25">
      <c r="A4" s="7"/>
      <c r="B4" s="42">
        <f t="array" ref="B4:H4">DaysAndWeeks+DATE(CalendarYear,4,1)-WEEKDAY(DATE(CalendarYear,4,1),(週の始まり="月曜日")+1)+1</f>
        <v>45011</v>
      </c>
      <c r="C4" s="42">
        <v>45012</v>
      </c>
      <c r="D4" s="42">
        <v>45013</v>
      </c>
      <c r="E4" s="42">
        <v>45014</v>
      </c>
      <c r="F4" s="42">
        <v>45015</v>
      </c>
      <c r="G4" s="42">
        <v>45016</v>
      </c>
      <c r="H4" s="42">
        <v>45017</v>
      </c>
      <c r="I4" s="7"/>
      <c r="J4" s="42">
        <f t="array" ref="J4:P4">DaysAndWeeks+DATE(CalendarYear,4,1)-WEEKDAY(DATE(CalendarYear,4,1),(週の始まり="月曜日")+1)+1</f>
        <v>45011</v>
      </c>
      <c r="K4" s="42">
        <v>45012</v>
      </c>
      <c r="L4" s="42">
        <v>45013</v>
      </c>
      <c r="M4" s="42">
        <v>45014</v>
      </c>
      <c r="N4" s="42">
        <v>45015</v>
      </c>
      <c r="O4" s="42">
        <v>45016</v>
      </c>
      <c r="P4" s="42">
        <v>45017</v>
      </c>
    </row>
    <row r="5" spans="1:16" s="30" customFormat="1" ht="14.1" customHeight="1" x14ac:dyDescent="0.25">
      <c r="A5" s="7"/>
      <c r="B5" s="64"/>
      <c r="C5" s="64"/>
      <c r="D5" s="64"/>
      <c r="E5" s="64"/>
      <c r="F5" s="64"/>
      <c r="G5" s="64"/>
      <c r="H5" s="220" t="s">
        <v>79</v>
      </c>
      <c r="I5" s="7"/>
      <c r="J5" s="64"/>
      <c r="K5" s="64"/>
      <c r="L5" s="64"/>
      <c r="M5" s="64"/>
      <c r="N5" s="64"/>
      <c r="O5" s="64"/>
      <c r="P5" s="220" t="s">
        <v>16</v>
      </c>
    </row>
    <row r="6" spans="1:16" s="30" customFormat="1" ht="14.1" customHeight="1" x14ac:dyDescent="0.25">
      <c r="A6" s="7"/>
      <c r="B6" s="64"/>
      <c r="C6" s="64"/>
      <c r="D6" s="64"/>
      <c r="E6" s="64"/>
      <c r="F6" s="64"/>
      <c r="G6" s="64"/>
      <c r="H6" s="221" t="s">
        <v>15</v>
      </c>
      <c r="I6" s="7"/>
      <c r="J6" s="64"/>
      <c r="K6" s="64"/>
      <c r="L6" s="64"/>
      <c r="M6" s="64"/>
      <c r="N6" s="64"/>
      <c r="O6" s="64"/>
      <c r="P6" s="221" t="s">
        <v>15</v>
      </c>
    </row>
    <row r="7" spans="1:16" s="30" customFormat="1" ht="14.1" customHeight="1" x14ac:dyDescent="0.3">
      <c r="A7" s="7"/>
      <c r="B7" s="64"/>
      <c r="C7" s="64"/>
      <c r="D7" s="64"/>
      <c r="E7" s="64"/>
      <c r="F7" s="64"/>
      <c r="G7" s="218"/>
      <c r="H7" s="223" t="s">
        <v>80</v>
      </c>
      <c r="I7" s="7"/>
      <c r="J7" s="64"/>
      <c r="K7" s="64"/>
      <c r="L7" s="64"/>
      <c r="M7" s="64"/>
      <c r="N7" s="64"/>
      <c r="O7" s="218"/>
      <c r="P7" s="223" t="s">
        <v>80</v>
      </c>
    </row>
    <row r="8" spans="1:16" s="31" customFormat="1" ht="14.1" customHeight="1" x14ac:dyDescent="0.25">
      <c r="A8" s="9"/>
      <c r="B8" s="16"/>
      <c r="C8" s="16"/>
      <c r="D8" s="16"/>
      <c r="E8" s="16"/>
      <c r="F8" s="16"/>
      <c r="G8" s="219"/>
      <c r="H8" s="219"/>
      <c r="I8" s="9"/>
      <c r="J8" s="16"/>
      <c r="K8" s="16"/>
      <c r="L8" s="16"/>
      <c r="M8" s="16"/>
      <c r="N8" s="16"/>
      <c r="O8" s="219"/>
      <c r="P8" s="219"/>
    </row>
    <row r="9" spans="1:16" s="30" customFormat="1" ht="24" customHeight="1" x14ac:dyDescent="0.25">
      <c r="A9" s="7"/>
      <c r="B9" s="43">
        <f t="array" ref="B9:H9">DaysAndWeeks+DATE(CalendarYear,4,1)-WEEKDAY(DATE(CalendarYear,4,1),(週の始まり="月曜日")+1)+8</f>
        <v>45018</v>
      </c>
      <c r="C9" s="43">
        <v>45019</v>
      </c>
      <c r="D9" s="43">
        <v>45020</v>
      </c>
      <c r="E9" s="43">
        <v>45021</v>
      </c>
      <c r="F9" s="43">
        <v>45022</v>
      </c>
      <c r="G9" s="43">
        <v>45023</v>
      </c>
      <c r="H9" s="43">
        <v>45024</v>
      </c>
      <c r="I9" s="7"/>
      <c r="J9" s="43">
        <f t="array" ref="J9:P9">DaysAndWeeks+DATE(CalendarYear,4,1)-WEEKDAY(DATE(CalendarYear,4,1),(週の始まり="月曜日")+1)+8</f>
        <v>45018</v>
      </c>
      <c r="K9" s="43">
        <v>45019</v>
      </c>
      <c r="L9" s="43">
        <v>45020</v>
      </c>
      <c r="M9" s="43">
        <v>45021</v>
      </c>
      <c r="N9" s="43">
        <v>45022</v>
      </c>
      <c r="O9" s="43">
        <v>45023</v>
      </c>
      <c r="P9" s="43">
        <v>45024</v>
      </c>
    </row>
    <row r="10" spans="1:16" s="30" customFormat="1" ht="14.1" customHeight="1" x14ac:dyDescent="0.25">
      <c r="A10" s="7"/>
      <c r="B10" s="220" t="s">
        <v>79</v>
      </c>
      <c r="C10" s="220" t="s">
        <v>79</v>
      </c>
      <c r="D10" s="220" t="s">
        <v>79</v>
      </c>
      <c r="E10" s="352" t="s">
        <v>8</v>
      </c>
      <c r="F10" s="220" t="s">
        <v>79</v>
      </c>
      <c r="G10" s="220" t="s">
        <v>79</v>
      </c>
      <c r="H10" s="220" t="s">
        <v>79</v>
      </c>
      <c r="I10" s="7"/>
      <c r="J10" s="220" t="s">
        <v>16</v>
      </c>
      <c r="K10" s="220" t="s">
        <v>16</v>
      </c>
      <c r="L10" s="220" t="s">
        <v>16</v>
      </c>
      <c r="M10" s="352" t="s">
        <v>8</v>
      </c>
      <c r="N10" s="220" t="s">
        <v>16</v>
      </c>
      <c r="O10" s="220" t="s">
        <v>16</v>
      </c>
      <c r="P10" s="220" t="s">
        <v>16</v>
      </c>
    </row>
    <row r="11" spans="1:16" s="30" customFormat="1" ht="14.1" customHeight="1" x14ac:dyDescent="0.25">
      <c r="A11" s="7"/>
      <c r="B11" s="222" t="s">
        <v>81</v>
      </c>
      <c r="C11" s="221" t="s">
        <v>15</v>
      </c>
      <c r="D11" s="222" t="s">
        <v>81</v>
      </c>
      <c r="E11" s="352"/>
      <c r="F11" s="221" t="s">
        <v>15</v>
      </c>
      <c r="G11" s="222" t="s">
        <v>81</v>
      </c>
      <c r="H11" s="221" t="s">
        <v>15</v>
      </c>
      <c r="I11" s="7"/>
      <c r="J11" s="222" t="s">
        <v>81</v>
      </c>
      <c r="K11" s="221" t="s">
        <v>15</v>
      </c>
      <c r="L11" s="222" t="s">
        <v>81</v>
      </c>
      <c r="M11" s="352"/>
      <c r="N11" s="221" t="s">
        <v>15</v>
      </c>
      <c r="O11" s="222" t="s">
        <v>81</v>
      </c>
      <c r="P11" s="221" t="s">
        <v>15</v>
      </c>
    </row>
    <row r="12" spans="1:16" s="30" customFormat="1" ht="14.1" customHeight="1" x14ac:dyDescent="0.25">
      <c r="A12" s="7"/>
      <c r="B12" s="223" t="s">
        <v>80</v>
      </c>
      <c r="C12" s="223" t="s">
        <v>80</v>
      </c>
      <c r="D12" s="223" t="s">
        <v>80</v>
      </c>
      <c r="E12" s="353"/>
      <c r="F12" s="223" t="s">
        <v>80</v>
      </c>
      <c r="G12" s="223" t="s">
        <v>80</v>
      </c>
      <c r="H12" s="223" t="s">
        <v>80</v>
      </c>
      <c r="I12" s="7"/>
      <c r="J12" s="223" t="s">
        <v>80</v>
      </c>
      <c r="K12" s="223" t="s">
        <v>80</v>
      </c>
      <c r="L12" s="223" t="s">
        <v>80</v>
      </c>
      <c r="M12" s="353"/>
      <c r="N12" s="223" t="s">
        <v>80</v>
      </c>
      <c r="O12" s="223" t="s">
        <v>80</v>
      </c>
      <c r="P12" s="223" t="s">
        <v>80</v>
      </c>
    </row>
    <row r="13" spans="1:16" s="31" customFormat="1" ht="14.1" customHeight="1" x14ac:dyDescent="0.25">
      <c r="A13" s="9"/>
      <c r="B13" s="219"/>
      <c r="C13" s="219"/>
      <c r="D13" s="219"/>
      <c r="E13" s="352"/>
      <c r="F13" s="219"/>
      <c r="G13" s="219"/>
      <c r="H13" s="226" t="s">
        <v>87</v>
      </c>
      <c r="I13" s="9"/>
      <c r="J13" s="219"/>
      <c r="K13" s="219"/>
      <c r="L13" s="219"/>
      <c r="M13" s="352"/>
      <c r="N13" s="219"/>
      <c r="O13" s="219"/>
      <c r="P13" s="226" t="s">
        <v>87</v>
      </c>
    </row>
    <row r="14" spans="1:16" s="30" customFormat="1" ht="24" customHeight="1" x14ac:dyDescent="0.25">
      <c r="A14" s="7"/>
      <c r="B14" s="44">
        <f t="array" ref="B14:H14">DaysAndWeeks+DATE(CalendarYear,4,1)-WEEKDAY(DATE(CalendarYear,4,1),(週の始まり="月曜日")+1)+15</f>
        <v>45025</v>
      </c>
      <c r="C14" s="44">
        <v>45026</v>
      </c>
      <c r="D14" s="44">
        <v>45027</v>
      </c>
      <c r="E14" s="44">
        <v>45028</v>
      </c>
      <c r="F14" s="44">
        <v>45029</v>
      </c>
      <c r="G14" s="44">
        <v>45030</v>
      </c>
      <c r="H14" s="44">
        <v>45031</v>
      </c>
      <c r="I14" s="7"/>
      <c r="J14" s="44">
        <f t="array" ref="J14:P14">DaysAndWeeks+DATE(CalendarYear,4,1)-WEEKDAY(DATE(CalendarYear,4,1),(週の始まり="月曜日")+1)+15</f>
        <v>45025</v>
      </c>
      <c r="K14" s="44">
        <v>45026</v>
      </c>
      <c r="L14" s="44">
        <v>45027</v>
      </c>
      <c r="M14" s="44">
        <v>45028</v>
      </c>
      <c r="N14" s="44">
        <v>45029</v>
      </c>
      <c r="O14" s="44">
        <v>45030</v>
      </c>
      <c r="P14" s="44">
        <v>45031</v>
      </c>
    </row>
    <row r="15" spans="1:16" s="30" customFormat="1" ht="14.1" customHeight="1" x14ac:dyDescent="0.25">
      <c r="A15" s="7"/>
      <c r="B15" s="220" t="s">
        <v>79</v>
      </c>
      <c r="C15" s="220" t="s">
        <v>79</v>
      </c>
      <c r="D15" s="220" t="s">
        <v>79</v>
      </c>
      <c r="E15" s="352" t="s">
        <v>8</v>
      </c>
      <c r="F15" s="220" t="s">
        <v>79</v>
      </c>
      <c r="G15" s="220" t="s">
        <v>79</v>
      </c>
      <c r="H15" s="220" t="s">
        <v>79</v>
      </c>
      <c r="I15" s="7"/>
      <c r="J15" s="220" t="s">
        <v>16</v>
      </c>
      <c r="K15" s="220" t="s">
        <v>16</v>
      </c>
      <c r="L15" s="220" t="s">
        <v>16</v>
      </c>
      <c r="M15" s="352" t="s">
        <v>8</v>
      </c>
      <c r="N15" s="220" t="s">
        <v>16</v>
      </c>
      <c r="O15" s="220" t="s">
        <v>16</v>
      </c>
      <c r="P15" s="220" t="s">
        <v>16</v>
      </c>
    </row>
    <row r="16" spans="1:16" s="30" customFormat="1" ht="14.1" customHeight="1" x14ac:dyDescent="0.25">
      <c r="A16" s="7"/>
      <c r="B16" s="222" t="s">
        <v>81</v>
      </c>
      <c r="C16" s="221" t="s">
        <v>15</v>
      </c>
      <c r="D16" s="222" t="s">
        <v>81</v>
      </c>
      <c r="E16" s="352"/>
      <c r="F16" s="221" t="s">
        <v>15</v>
      </c>
      <c r="G16" s="222" t="s">
        <v>81</v>
      </c>
      <c r="H16" s="221" t="s">
        <v>15</v>
      </c>
      <c r="I16" s="7"/>
      <c r="J16" s="222" t="s">
        <v>81</v>
      </c>
      <c r="K16" s="221" t="s">
        <v>15</v>
      </c>
      <c r="L16" s="222" t="s">
        <v>81</v>
      </c>
      <c r="M16" s="352"/>
      <c r="N16" s="221" t="s">
        <v>15</v>
      </c>
      <c r="O16" s="222" t="s">
        <v>81</v>
      </c>
      <c r="P16" s="221" t="s">
        <v>15</v>
      </c>
    </row>
    <row r="17" spans="1:16" s="30" customFormat="1" ht="14.1" customHeight="1" x14ac:dyDescent="0.25">
      <c r="A17" s="7"/>
      <c r="B17" s="223" t="s">
        <v>80</v>
      </c>
      <c r="C17" s="223" t="s">
        <v>80</v>
      </c>
      <c r="D17" s="223" t="s">
        <v>80</v>
      </c>
      <c r="E17" s="353"/>
      <c r="F17" s="224" t="s">
        <v>82</v>
      </c>
      <c r="G17" s="224" t="s">
        <v>82</v>
      </c>
      <c r="H17" s="224" t="s">
        <v>82</v>
      </c>
      <c r="I17" s="7"/>
      <c r="J17" s="223" t="s">
        <v>80</v>
      </c>
      <c r="K17" s="223" t="s">
        <v>80</v>
      </c>
      <c r="L17" s="223" t="s">
        <v>80</v>
      </c>
      <c r="M17" s="353"/>
      <c r="N17" s="224" t="s">
        <v>82</v>
      </c>
      <c r="O17" s="224" t="s">
        <v>82</v>
      </c>
      <c r="P17" s="224" t="s">
        <v>82</v>
      </c>
    </row>
    <row r="18" spans="1:16" s="31" customFormat="1" ht="14.1" customHeight="1" x14ac:dyDescent="0.25">
      <c r="A18" s="9"/>
      <c r="B18" s="226" t="s">
        <v>44</v>
      </c>
      <c r="C18" s="226" t="s">
        <v>87</v>
      </c>
      <c r="D18" s="219"/>
      <c r="E18" s="352"/>
      <c r="F18" s="219"/>
      <c r="G18" s="219"/>
      <c r="H18" s="226" t="s">
        <v>87</v>
      </c>
      <c r="I18" s="9"/>
      <c r="J18" s="226" t="s">
        <v>44</v>
      </c>
      <c r="K18" s="226" t="s">
        <v>87</v>
      </c>
      <c r="L18" s="219"/>
      <c r="M18" s="352"/>
      <c r="N18" s="219"/>
      <c r="O18" s="219"/>
      <c r="P18" s="226" t="s">
        <v>87</v>
      </c>
    </row>
    <row r="19" spans="1:16" s="30" customFormat="1" ht="24" customHeight="1" x14ac:dyDescent="0.25">
      <c r="A19" s="7"/>
      <c r="B19" s="43">
        <f t="array" ref="B19:H19">DaysAndWeeks+DATE(CalendarYear,4,1)-WEEKDAY(DATE(CalendarYear,4,1),(週の始まり="月曜日")+1)+22</f>
        <v>45032</v>
      </c>
      <c r="C19" s="43">
        <v>45033</v>
      </c>
      <c r="D19" s="43">
        <v>45034</v>
      </c>
      <c r="E19" s="43">
        <v>45035</v>
      </c>
      <c r="F19" s="43">
        <v>45036</v>
      </c>
      <c r="G19" s="43">
        <v>45037</v>
      </c>
      <c r="H19" s="43">
        <v>45038</v>
      </c>
      <c r="I19" s="7"/>
      <c r="J19" s="43">
        <f t="array" ref="J19:P19">DaysAndWeeks+DATE(CalendarYear,4,1)-WEEKDAY(DATE(CalendarYear,4,1),(週の始まり="月曜日")+1)+22</f>
        <v>45032</v>
      </c>
      <c r="K19" s="43">
        <v>45033</v>
      </c>
      <c r="L19" s="43">
        <v>45034</v>
      </c>
      <c r="M19" s="43">
        <v>45035</v>
      </c>
      <c r="N19" s="43">
        <v>45036</v>
      </c>
      <c r="O19" s="43">
        <v>45037</v>
      </c>
      <c r="P19" s="43">
        <v>45038</v>
      </c>
    </row>
    <row r="20" spans="1:16" s="30" customFormat="1" ht="14.1" customHeight="1" x14ac:dyDescent="0.25">
      <c r="A20" s="7"/>
      <c r="B20" s="220" t="s">
        <v>79</v>
      </c>
      <c r="C20" s="220" t="s">
        <v>79</v>
      </c>
      <c r="D20" s="220" t="s">
        <v>79</v>
      </c>
      <c r="E20" s="352" t="s">
        <v>8</v>
      </c>
      <c r="F20" s="220" t="s">
        <v>79</v>
      </c>
      <c r="G20" s="220" t="s">
        <v>79</v>
      </c>
      <c r="H20" s="220" t="s">
        <v>79</v>
      </c>
      <c r="I20" s="7"/>
      <c r="J20" s="220" t="s">
        <v>16</v>
      </c>
      <c r="K20" s="220" t="s">
        <v>16</v>
      </c>
      <c r="L20" s="220" t="s">
        <v>16</v>
      </c>
      <c r="M20" s="352" t="s">
        <v>8</v>
      </c>
      <c r="N20" s="220" t="s">
        <v>16</v>
      </c>
      <c r="O20" s="220" t="s">
        <v>16</v>
      </c>
      <c r="P20" s="220" t="s">
        <v>16</v>
      </c>
    </row>
    <row r="21" spans="1:16" s="30" customFormat="1" ht="14.1" customHeight="1" x14ac:dyDescent="0.25">
      <c r="A21" s="7"/>
      <c r="B21" s="222" t="s">
        <v>81</v>
      </c>
      <c r="C21" s="221" t="s">
        <v>15</v>
      </c>
      <c r="D21" s="222" t="s">
        <v>81</v>
      </c>
      <c r="E21" s="352"/>
      <c r="F21" s="221" t="s">
        <v>15</v>
      </c>
      <c r="G21" s="222" t="s">
        <v>81</v>
      </c>
      <c r="H21" s="221" t="s">
        <v>15</v>
      </c>
      <c r="I21" s="7"/>
      <c r="J21" s="222" t="s">
        <v>81</v>
      </c>
      <c r="K21" s="221" t="s">
        <v>15</v>
      </c>
      <c r="L21" s="222" t="s">
        <v>81</v>
      </c>
      <c r="M21" s="352"/>
      <c r="N21" s="221" t="s">
        <v>15</v>
      </c>
      <c r="O21" s="222" t="s">
        <v>81</v>
      </c>
      <c r="P21" s="221" t="s">
        <v>15</v>
      </c>
    </row>
    <row r="22" spans="1:16" s="30" customFormat="1" ht="14.1" customHeight="1" x14ac:dyDescent="0.25">
      <c r="A22" s="7"/>
      <c r="B22" s="224" t="s">
        <v>82</v>
      </c>
      <c r="C22" s="224" t="s">
        <v>82</v>
      </c>
      <c r="D22" s="224" t="s">
        <v>82</v>
      </c>
      <c r="E22" s="353"/>
      <c r="F22" s="225" t="s">
        <v>83</v>
      </c>
      <c r="G22" s="225" t="s">
        <v>83</v>
      </c>
      <c r="H22" s="225" t="s">
        <v>83</v>
      </c>
      <c r="I22" s="7"/>
      <c r="J22" s="224" t="s">
        <v>82</v>
      </c>
      <c r="K22" s="224" t="s">
        <v>82</v>
      </c>
      <c r="L22" s="224" t="s">
        <v>82</v>
      </c>
      <c r="M22" s="353"/>
      <c r="N22" s="225" t="s">
        <v>83</v>
      </c>
      <c r="O22" s="225" t="s">
        <v>83</v>
      </c>
      <c r="P22" s="225" t="s">
        <v>83</v>
      </c>
    </row>
    <row r="23" spans="1:16" s="31" customFormat="1" ht="14.1" customHeight="1" x14ac:dyDescent="0.25">
      <c r="A23" s="9"/>
      <c r="B23" s="226" t="s">
        <v>84</v>
      </c>
      <c r="C23" s="226" t="s">
        <v>87</v>
      </c>
      <c r="D23" s="219"/>
      <c r="E23" s="352"/>
      <c r="F23" s="219"/>
      <c r="G23" s="219"/>
      <c r="H23" s="226" t="s">
        <v>85</v>
      </c>
      <c r="I23" s="9"/>
      <c r="J23" s="226" t="s">
        <v>84</v>
      </c>
      <c r="K23" s="226" t="s">
        <v>87</v>
      </c>
      <c r="L23" s="219"/>
      <c r="M23" s="352"/>
      <c r="N23" s="219"/>
      <c r="O23" s="219"/>
      <c r="P23" s="226" t="s">
        <v>85</v>
      </c>
    </row>
    <row r="24" spans="1:16" s="30" customFormat="1" ht="24" customHeight="1" x14ac:dyDescent="0.25">
      <c r="A24" s="7"/>
      <c r="B24" s="44">
        <f t="array" ref="B24:H24">DaysAndWeeks+DATE(CalendarYear,4,1)-WEEKDAY(DATE(CalendarYear,4,1),(週の始まり="月曜日")+1)+29</f>
        <v>45039</v>
      </c>
      <c r="C24" s="44">
        <v>45040</v>
      </c>
      <c r="D24" s="44">
        <v>45041</v>
      </c>
      <c r="E24" s="44">
        <v>45042</v>
      </c>
      <c r="F24" s="44">
        <v>45043</v>
      </c>
      <c r="G24" s="44">
        <v>45044</v>
      </c>
      <c r="H24" s="44">
        <v>45045</v>
      </c>
      <c r="I24" s="7"/>
      <c r="J24" s="44">
        <f t="array" ref="J24:P24">DaysAndWeeks+DATE(CalendarYear,4,1)-WEEKDAY(DATE(CalendarYear,4,1),(週の始まり="月曜日")+1)+29</f>
        <v>45039</v>
      </c>
      <c r="K24" s="44">
        <v>45040</v>
      </c>
      <c r="L24" s="44">
        <v>45041</v>
      </c>
      <c r="M24" s="44">
        <v>45042</v>
      </c>
      <c r="N24" s="44">
        <v>45043</v>
      </c>
      <c r="O24" s="44">
        <v>45044</v>
      </c>
      <c r="P24" s="44">
        <v>45045</v>
      </c>
    </row>
    <row r="25" spans="1:16" s="30" customFormat="1" ht="14.1" customHeight="1" x14ac:dyDescent="0.25">
      <c r="A25" s="7"/>
      <c r="B25" s="220" t="s">
        <v>79</v>
      </c>
      <c r="C25" s="220" t="s">
        <v>79</v>
      </c>
      <c r="D25" s="220" t="s">
        <v>79</v>
      </c>
      <c r="E25" s="352" t="s">
        <v>8</v>
      </c>
      <c r="F25" s="220" t="s">
        <v>79</v>
      </c>
      <c r="G25" s="220" t="s">
        <v>79</v>
      </c>
      <c r="H25" s="220" t="s">
        <v>79</v>
      </c>
      <c r="I25" s="7"/>
      <c r="J25" s="220" t="s">
        <v>16</v>
      </c>
      <c r="K25" s="220" t="s">
        <v>16</v>
      </c>
      <c r="L25" s="220" t="s">
        <v>16</v>
      </c>
      <c r="M25" s="352" t="s">
        <v>8</v>
      </c>
      <c r="N25" s="220" t="s">
        <v>16</v>
      </c>
      <c r="O25" s="220" t="s">
        <v>16</v>
      </c>
      <c r="P25" s="220" t="s">
        <v>16</v>
      </c>
    </row>
    <row r="26" spans="1:16" s="30" customFormat="1" ht="14.1" customHeight="1" x14ac:dyDescent="0.25">
      <c r="A26" s="7"/>
      <c r="B26" s="222" t="s">
        <v>81</v>
      </c>
      <c r="C26" s="221" t="s">
        <v>15</v>
      </c>
      <c r="D26" s="222" t="s">
        <v>81</v>
      </c>
      <c r="E26" s="352"/>
      <c r="F26" s="221" t="s">
        <v>15</v>
      </c>
      <c r="G26" s="222" t="s">
        <v>81</v>
      </c>
      <c r="H26" s="221" t="s">
        <v>15</v>
      </c>
      <c r="I26" s="7"/>
      <c r="J26" s="222" t="s">
        <v>81</v>
      </c>
      <c r="K26" s="221" t="s">
        <v>15</v>
      </c>
      <c r="L26" s="222" t="s">
        <v>81</v>
      </c>
      <c r="M26" s="352"/>
      <c r="N26" s="221" t="s">
        <v>15</v>
      </c>
      <c r="O26" s="222" t="s">
        <v>81</v>
      </c>
      <c r="P26" s="221" t="s">
        <v>15</v>
      </c>
    </row>
    <row r="27" spans="1:16" s="30" customFormat="1" ht="14.1" customHeight="1" x14ac:dyDescent="0.25">
      <c r="A27" s="7"/>
      <c r="B27" s="225" t="s">
        <v>83</v>
      </c>
      <c r="C27" s="225" t="s">
        <v>83</v>
      </c>
      <c r="D27" s="225" t="s">
        <v>83</v>
      </c>
      <c r="E27" s="353"/>
      <c r="F27" s="225" t="s">
        <v>83</v>
      </c>
      <c r="G27" s="225" t="s">
        <v>83</v>
      </c>
      <c r="H27" s="225" t="s">
        <v>83</v>
      </c>
      <c r="I27" s="7"/>
      <c r="J27" s="225" t="s">
        <v>83</v>
      </c>
      <c r="K27" s="225" t="s">
        <v>83</v>
      </c>
      <c r="L27" s="225" t="s">
        <v>83</v>
      </c>
      <c r="M27" s="353"/>
      <c r="N27" s="225" t="s">
        <v>83</v>
      </c>
      <c r="O27" s="225" t="s">
        <v>83</v>
      </c>
      <c r="P27" s="225" t="s">
        <v>83</v>
      </c>
    </row>
    <row r="28" spans="1:16" s="31" customFormat="1" ht="14.1" customHeight="1" x14ac:dyDescent="0.25">
      <c r="A28" s="9"/>
      <c r="B28" s="226" t="s">
        <v>87</v>
      </c>
      <c r="C28" s="226" t="s">
        <v>87</v>
      </c>
      <c r="D28" s="219"/>
      <c r="E28" s="352"/>
      <c r="F28" s="219"/>
      <c r="G28" s="219"/>
      <c r="H28" s="226" t="s">
        <v>88</v>
      </c>
      <c r="I28" s="9"/>
      <c r="J28" s="226" t="s">
        <v>87</v>
      </c>
      <c r="K28" s="226" t="s">
        <v>87</v>
      </c>
      <c r="L28" s="219"/>
      <c r="M28" s="352"/>
      <c r="N28" s="219"/>
      <c r="O28" s="219"/>
      <c r="P28" s="226" t="s">
        <v>88</v>
      </c>
    </row>
    <row r="29" spans="1:16" s="30" customFormat="1" ht="24" customHeight="1" x14ac:dyDescent="0.25">
      <c r="A29" s="7"/>
      <c r="B29" s="43">
        <f t="array" ref="B29:C29">DaysAndWeeks+DATE(CalendarYear,4,1)-WEEKDAY(DATE(CalendarYear,4,1),(週の始まり="月曜日")+1)+36</f>
        <v>45046</v>
      </c>
      <c r="C29" s="43">
        <v>45047</v>
      </c>
      <c r="D29" s="355" t="s">
        <v>13</v>
      </c>
      <c r="E29" s="356"/>
      <c r="F29" s="356"/>
      <c r="G29" s="356"/>
      <c r="H29" s="357"/>
      <c r="I29" s="7"/>
      <c r="J29" s="43">
        <f t="array" ref="J29:K29">DaysAndWeeks+DATE(CalendarYear,4,1)-WEEKDAY(DATE(CalendarYear,4,1),(週の始まり="月曜日")+1)+36</f>
        <v>45046</v>
      </c>
      <c r="K29" s="43">
        <v>45047</v>
      </c>
      <c r="L29" s="355" t="s">
        <v>13</v>
      </c>
      <c r="M29" s="356"/>
      <c r="N29" s="356"/>
      <c r="O29" s="356"/>
      <c r="P29" s="357"/>
    </row>
    <row r="30" spans="1:16" s="30" customFormat="1" ht="14.1" customHeight="1" x14ac:dyDescent="0.25">
      <c r="A30" s="7"/>
      <c r="B30" s="220" t="s">
        <v>79</v>
      </c>
      <c r="C30" s="65"/>
      <c r="D30" s="358"/>
      <c r="E30" s="334"/>
      <c r="F30" s="334"/>
      <c r="G30" s="334"/>
      <c r="H30" s="359"/>
      <c r="I30" s="7"/>
      <c r="J30" s="220" t="s">
        <v>16</v>
      </c>
      <c r="K30" s="65"/>
      <c r="L30" s="358"/>
      <c r="M30" s="334"/>
      <c r="N30" s="334"/>
      <c r="O30" s="334"/>
      <c r="P30" s="359"/>
    </row>
    <row r="31" spans="1:16" s="30" customFormat="1" ht="14.1" customHeight="1" x14ac:dyDescent="0.25">
      <c r="A31" s="7"/>
      <c r="B31" s="222" t="s">
        <v>81</v>
      </c>
      <c r="C31" s="65"/>
      <c r="D31" s="358"/>
      <c r="E31" s="334"/>
      <c r="F31" s="334"/>
      <c r="G31" s="334"/>
      <c r="H31" s="359"/>
      <c r="I31" s="7"/>
      <c r="J31" s="222" t="s">
        <v>81</v>
      </c>
      <c r="K31" s="65"/>
      <c r="L31" s="358"/>
      <c r="M31" s="334"/>
      <c r="N31" s="334"/>
      <c r="O31" s="334"/>
      <c r="P31" s="359"/>
    </row>
    <row r="32" spans="1:16" s="30" customFormat="1" ht="14.1" customHeight="1" x14ac:dyDescent="0.25">
      <c r="A32" s="7"/>
      <c r="B32" s="225" t="s">
        <v>83</v>
      </c>
      <c r="C32" s="65"/>
      <c r="D32" s="358"/>
      <c r="E32" s="334"/>
      <c r="F32" s="334"/>
      <c r="G32" s="334"/>
      <c r="H32" s="359"/>
      <c r="I32" s="7"/>
      <c r="J32" s="225" t="s">
        <v>83</v>
      </c>
      <c r="K32" s="65"/>
      <c r="L32" s="358"/>
      <c r="M32" s="334"/>
      <c r="N32" s="334"/>
      <c r="O32" s="334"/>
      <c r="P32" s="359"/>
    </row>
    <row r="33" spans="1:16" s="31" customFormat="1" ht="14.1" customHeight="1" x14ac:dyDescent="0.25">
      <c r="A33" s="9"/>
      <c r="B33" s="226" t="s">
        <v>89</v>
      </c>
      <c r="C33" s="17"/>
      <c r="D33" s="360"/>
      <c r="E33" s="351"/>
      <c r="F33" s="351"/>
      <c r="G33" s="351"/>
      <c r="H33" s="361"/>
      <c r="I33" s="9"/>
      <c r="J33" s="226" t="s">
        <v>90</v>
      </c>
      <c r="K33" s="17"/>
      <c r="L33" s="360"/>
      <c r="M33" s="351"/>
      <c r="N33" s="351"/>
      <c r="O33" s="351"/>
      <c r="P33" s="361"/>
    </row>
    <row r="35" spans="1:16" ht="9" customHeight="1" x14ac:dyDescent="0.25">
      <c r="A35" s="1"/>
      <c r="B35" s="1"/>
      <c r="C35" s="1"/>
      <c r="D35" s="1"/>
      <c r="E35" s="344" t="s">
        <v>86</v>
      </c>
      <c r="F35" s="344"/>
      <c r="G35" s="344"/>
      <c r="H35" s="1"/>
      <c r="I35" s="1" t="s">
        <v>0</v>
      </c>
      <c r="J35" s="1"/>
      <c r="K35" s="1"/>
      <c r="L35" s="1"/>
      <c r="M35" s="344" t="s">
        <v>86</v>
      </c>
      <c r="N35" s="344"/>
      <c r="O35" s="344"/>
      <c r="P35" s="1"/>
    </row>
    <row r="36" spans="1:16" ht="96" customHeight="1" x14ac:dyDescent="0.25">
      <c r="A36" s="1"/>
      <c r="B36" s="354" t="str">
        <f>CalendarYear&amp;"年"&amp;"4月"</f>
        <v>2023年4月</v>
      </c>
      <c r="C36" s="354"/>
      <c r="D36" s="354"/>
      <c r="E36" s="344"/>
      <c r="F36" s="344"/>
      <c r="G36" s="344"/>
      <c r="H36" s="2"/>
      <c r="I36" s="1"/>
      <c r="J36" s="354" t="str">
        <f>CalendarYear&amp;"年"&amp;"4月"</f>
        <v>2023年4月</v>
      </c>
      <c r="K36" s="354"/>
      <c r="L36" s="354"/>
      <c r="M36" s="344"/>
      <c r="N36" s="344"/>
      <c r="O36" s="344"/>
      <c r="P36" s="2"/>
    </row>
    <row r="37" spans="1:16" s="29" customFormat="1" ht="24" customHeight="1" x14ac:dyDescent="0.25">
      <c r="A37" s="3"/>
      <c r="B37" s="13" t="str">
        <f>週の始まり</f>
        <v>日曜日</v>
      </c>
      <c r="C37" s="14" t="str">
        <f t="shared" ref="C37:H37" si="2">TEXT(C38,"aaaa")</f>
        <v>月曜日</v>
      </c>
      <c r="D37" s="14" t="str">
        <f t="shared" si="2"/>
        <v>火曜日</v>
      </c>
      <c r="E37" s="14" t="str">
        <f t="shared" si="2"/>
        <v>水曜日</v>
      </c>
      <c r="F37" s="14" t="str">
        <f t="shared" si="2"/>
        <v>木曜日</v>
      </c>
      <c r="G37" s="14" t="str">
        <f t="shared" si="2"/>
        <v>金曜日</v>
      </c>
      <c r="H37" s="15" t="str">
        <f t="shared" si="2"/>
        <v>土曜日</v>
      </c>
      <c r="I37" s="3"/>
      <c r="J37" s="13" t="str">
        <f>週の始まり</f>
        <v>日曜日</v>
      </c>
      <c r="K37" s="14" t="str">
        <f t="shared" ref="K37:P37" si="3">TEXT(K38,"aaaa")</f>
        <v>月曜日</v>
      </c>
      <c r="L37" s="14" t="str">
        <f t="shared" si="3"/>
        <v>火曜日</v>
      </c>
      <c r="M37" s="14" t="str">
        <f t="shared" si="3"/>
        <v>水曜日</v>
      </c>
      <c r="N37" s="14" t="str">
        <f t="shared" si="3"/>
        <v>木曜日</v>
      </c>
      <c r="O37" s="14" t="str">
        <f t="shared" si="3"/>
        <v>金曜日</v>
      </c>
      <c r="P37" s="15" t="str">
        <f t="shared" si="3"/>
        <v>土曜日</v>
      </c>
    </row>
    <row r="38" spans="1:16" s="30" customFormat="1" ht="24" customHeight="1" x14ac:dyDescent="0.25">
      <c r="A38" s="7"/>
      <c r="B38" s="42">
        <f t="array" ref="B38:H38">DaysAndWeeks+DATE(CalendarYear,4,1)-WEEKDAY(DATE(CalendarYear,4,1),(週の始まり="月曜日")+1)+1</f>
        <v>45011</v>
      </c>
      <c r="C38" s="42">
        <v>45012</v>
      </c>
      <c r="D38" s="42">
        <v>45013</v>
      </c>
      <c r="E38" s="42">
        <v>45014</v>
      </c>
      <c r="F38" s="42">
        <v>45015</v>
      </c>
      <c r="G38" s="42">
        <v>45016</v>
      </c>
      <c r="H38" s="42">
        <v>45017</v>
      </c>
      <c r="I38" s="7"/>
      <c r="J38" s="42">
        <f t="array" ref="J38:P38">DaysAndWeeks+DATE(CalendarYear,4,1)-WEEKDAY(DATE(CalendarYear,4,1),(週の始まり="月曜日")+1)+1</f>
        <v>45011</v>
      </c>
      <c r="K38" s="42">
        <v>45012</v>
      </c>
      <c r="L38" s="42">
        <v>45013</v>
      </c>
      <c r="M38" s="42">
        <v>45014</v>
      </c>
      <c r="N38" s="42">
        <v>45015</v>
      </c>
      <c r="O38" s="42">
        <v>45016</v>
      </c>
      <c r="P38" s="42">
        <v>45017</v>
      </c>
    </row>
    <row r="39" spans="1:16" s="30" customFormat="1" ht="14.1" customHeight="1" x14ac:dyDescent="0.25">
      <c r="A39" s="7"/>
      <c r="B39" s="64"/>
      <c r="C39" s="64"/>
      <c r="D39" s="64"/>
      <c r="E39" s="64"/>
      <c r="F39" s="64"/>
      <c r="G39" s="64"/>
      <c r="H39" s="220" t="s">
        <v>16</v>
      </c>
      <c r="I39" s="7"/>
      <c r="J39" s="64"/>
      <c r="K39" s="64"/>
      <c r="L39" s="64"/>
      <c r="M39" s="64"/>
      <c r="N39" s="64"/>
      <c r="O39" s="64"/>
      <c r="P39" s="220" t="s">
        <v>16</v>
      </c>
    </row>
    <row r="40" spans="1:16" s="30" customFormat="1" ht="14.1" customHeight="1" x14ac:dyDescent="0.25">
      <c r="A40" s="7"/>
      <c r="B40" s="64"/>
      <c r="C40" s="64"/>
      <c r="D40" s="64"/>
      <c r="E40" s="64"/>
      <c r="F40" s="64"/>
      <c r="G40" s="64"/>
      <c r="H40" s="221" t="s">
        <v>15</v>
      </c>
      <c r="I40" s="7"/>
      <c r="J40" s="64"/>
      <c r="K40" s="64"/>
      <c r="L40" s="64"/>
      <c r="M40" s="64"/>
      <c r="N40" s="64"/>
      <c r="O40" s="64"/>
      <c r="P40" s="221" t="s">
        <v>15</v>
      </c>
    </row>
    <row r="41" spans="1:16" s="30" customFormat="1" ht="14.1" customHeight="1" x14ac:dyDescent="0.3">
      <c r="A41" s="7"/>
      <c r="B41" s="64"/>
      <c r="C41" s="64"/>
      <c r="D41" s="64"/>
      <c r="E41" s="64"/>
      <c r="F41" s="64"/>
      <c r="G41" s="218"/>
      <c r="H41" s="223" t="s">
        <v>80</v>
      </c>
      <c r="I41" s="7"/>
      <c r="J41" s="64"/>
      <c r="K41" s="64"/>
      <c r="L41" s="64"/>
      <c r="M41" s="64"/>
      <c r="N41" s="64"/>
      <c r="O41" s="218"/>
      <c r="P41" s="223" t="s">
        <v>80</v>
      </c>
    </row>
    <row r="42" spans="1:16" s="31" customFormat="1" ht="14.1" customHeight="1" x14ac:dyDescent="0.25">
      <c r="A42" s="9"/>
      <c r="B42" s="16"/>
      <c r="C42" s="16"/>
      <c r="D42" s="16"/>
      <c r="E42" s="16"/>
      <c r="F42" s="16"/>
      <c r="G42" s="219"/>
      <c r="H42" s="219"/>
      <c r="I42" s="9"/>
      <c r="J42" s="16"/>
      <c r="K42" s="16"/>
      <c r="L42" s="16"/>
      <c r="M42" s="16"/>
      <c r="N42" s="16"/>
      <c r="O42" s="219"/>
      <c r="P42" s="219"/>
    </row>
    <row r="43" spans="1:16" s="30" customFormat="1" ht="24" customHeight="1" x14ac:dyDescent="0.25">
      <c r="A43" s="7"/>
      <c r="B43" s="43">
        <f t="array" ref="B43:H43">DaysAndWeeks+DATE(CalendarYear,4,1)-WEEKDAY(DATE(CalendarYear,4,1),(週の始まり="月曜日")+1)+8</f>
        <v>45018</v>
      </c>
      <c r="C43" s="43">
        <v>45019</v>
      </c>
      <c r="D43" s="43">
        <v>45020</v>
      </c>
      <c r="E43" s="43">
        <v>45021</v>
      </c>
      <c r="F43" s="43">
        <v>45022</v>
      </c>
      <c r="G43" s="43">
        <v>45023</v>
      </c>
      <c r="H43" s="43">
        <v>45024</v>
      </c>
      <c r="I43" s="7"/>
      <c r="J43" s="43">
        <f t="array" ref="J43:P43">DaysAndWeeks+DATE(CalendarYear,4,1)-WEEKDAY(DATE(CalendarYear,4,1),(週の始まり="月曜日")+1)+8</f>
        <v>45018</v>
      </c>
      <c r="K43" s="43">
        <v>45019</v>
      </c>
      <c r="L43" s="43">
        <v>45020</v>
      </c>
      <c r="M43" s="43">
        <v>45021</v>
      </c>
      <c r="N43" s="43">
        <v>45022</v>
      </c>
      <c r="O43" s="43">
        <v>45023</v>
      </c>
      <c r="P43" s="43">
        <v>45024</v>
      </c>
    </row>
    <row r="44" spans="1:16" s="30" customFormat="1" ht="14.1" customHeight="1" x14ac:dyDescent="0.25">
      <c r="A44" s="7"/>
      <c r="B44" s="220" t="s">
        <v>16</v>
      </c>
      <c r="C44" s="220" t="s">
        <v>16</v>
      </c>
      <c r="D44" s="220" t="s">
        <v>16</v>
      </c>
      <c r="E44" s="352" t="s">
        <v>8</v>
      </c>
      <c r="F44" s="220" t="s">
        <v>16</v>
      </c>
      <c r="G44" s="220" t="s">
        <v>16</v>
      </c>
      <c r="H44" s="220" t="s">
        <v>16</v>
      </c>
      <c r="I44" s="7"/>
      <c r="J44" s="220" t="s">
        <v>16</v>
      </c>
      <c r="K44" s="220" t="s">
        <v>16</v>
      </c>
      <c r="L44" s="220" t="s">
        <v>16</v>
      </c>
      <c r="M44" s="352" t="s">
        <v>8</v>
      </c>
      <c r="N44" s="220" t="s">
        <v>16</v>
      </c>
      <c r="O44" s="220" t="s">
        <v>16</v>
      </c>
      <c r="P44" s="220" t="s">
        <v>16</v>
      </c>
    </row>
    <row r="45" spans="1:16" s="30" customFormat="1" ht="14.1" customHeight="1" x14ac:dyDescent="0.25">
      <c r="A45" s="7"/>
      <c r="B45" s="222" t="s">
        <v>81</v>
      </c>
      <c r="C45" s="221" t="s">
        <v>15</v>
      </c>
      <c r="D45" s="222" t="s">
        <v>81</v>
      </c>
      <c r="E45" s="352"/>
      <c r="F45" s="221" t="s">
        <v>15</v>
      </c>
      <c r="G45" s="222" t="s">
        <v>81</v>
      </c>
      <c r="H45" s="221" t="s">
        <v>15</v>
      </c>
      <c r="I45" s="7"/>
      <c r="J45" s="222" t="s">
        <v>81</v>
      </c>
      <c r="K45" s="221" t="s">
        <v>15</v>
      </c>
      <c r="L45" s="222" t="s">
        <v>81</v>
      </c>
      <c r="M45" s="352"/>
      <c r="N45" s="221" t="s">
        <v>15</v>
      </c>
      <c r="O45" s="222" t="s">
        <v>81</v>
      </c>
      <c r="P45" s="221" t="s">
        <v>15</v>
      </c>
    </row>
    <row r="46" spans="1:16" s="30" customFormat="1" ht="14.1" customHeight="1" x14ac:dyDescent="0.25">
      <c r="A46" s="7"/>
      <c r="B46" s="223" t="s">
        <v>80</v>
      </c>
      <c r="C46" s="223" t="s">
        <v>80</v>
      </c>
      <c r="D46" s="223" t="s">
        <v>80</v>
      </c>
      <c r="E46" s="353"/>
      <c r="F46" s="223" t="s">
        <v>80</v>
      </c>
      <c r="G46" s="223" t="s">
        <v>80</v>
      </c>
      <c r="H46" s="223" t="s">
        <v>80</v>
      </c>
      <c r="I46" s="7"/>
      <c r="J46" s="223" t="s">
        <v>80</v>
      </c>
      <c r="K46" s="223" t="s">
        <v>80</v>
      </c>
      <c r="L46" s="223" t="s">
        <v>80</v>
      </c>
      <c r="M46" s="353"/>
      <c r="N46" s="223" t="s">
        <v>80</v>
      </c>
      <c r="O46" s="223" t="s">
        <v>80</v>
      </c>
      <c r="P46" s="223" t="s">
        <v>80</v>
      </c>
    </row>
    <row r="47" spans="1:16" s="31" customFormat="1" ht="14.1" customHeight="1" x14ac:dyDescent="0.25">
      <c r="A47" s="9"/>
      <c r="B47" s="219"/>
      <c r="C47" s="219"/>
      <c r="D47" s="219"/>
      <c r="E47" s="352"/>
      <c r="F47" s="219"/>
      <c r="G47" s="219"/>
      <c r="H47" s="226" t="s">
        <v>87</v>
      </c>
      <c r="I47" s="9"/>
      <c r="J47" s="219"/>
      <c r="K47" s="219"/>
      <c r="L47" s="219"/>
      <c r="M47" s="352"/>
      <c r="N47" s="219"/>
      <c r="O47" s="219"/>
      <c r="P47" s="226" t="s">
        <v>87</v>
      </c>
    </row>
    <row r="48" spans="1:16" s="30" customFormat="1" ht="24" customHeight="1" x14ac:dyDescent="0.25">
      <c r="A48" s="7"/>
      <c r="B48" s="44">
        <f t="array" ref="B48:H48">DaysAndWeeks+DATE(CalendarYear,4,1)-WEEKDAY(DATE(CalendarYear,4,1),(週の始まり="月曜日")+1)+15</f>
        <v>45025</v>
      </c>
      <c r="C48" s="44">
        <v>45026</v>
      </c>
      <c r="D48" s="44">
        <v>45027</v>
      </c>
      <c r="E48" s="44">
        <v>45028</v>
      </c>
      <c r="F48" s="44">
        <v>45029</v>
      </c>
      <c r="G48" s="44">
        <v>45030</v>
      </c>
      <c r="H48" s="44">
        <v>45031</v>
      </c>
      <c r="I48" s="7"/>
      <c r="J48" s="44">
        <f t="array" ref="J48:P48">DaysAndWeeks+DATE(CalendarYear,4,1)-WEEKDAY(DATE(CalendarYear,4,1),(週の始まり="月曜日")+1)+15</f>
        <v>45025</v>
      </c>
      <c r="K48" s="44">
        <v>45026</v>
      </c>
      <c r="L48" s="44">
        <v>45027</v>
      </c>
      <c r="M48" s="44">
        <v>45028</v>
      </c>
      <c r="N48" s="44">
        <v>45029</v>
      </c>
      <c r="O48" s="44">
        <v>45030</v>
      </c>
      <c r="P48" s="44">
        <v>45031</v>
      </c>
    </row>
    <row r="49" spans="1:16" s="30" customFormat="1" ht="14.1" customHeight="1" x14ac:dyDescent="0.25">
      <c r="A49" s="7"/>
      <c r="B49" s="220" t="s">
        <v>16</v>
      </c>
      <c r="C49" s="220" t="s">
        <v>16</v>
      </c>
      <c r="D49" s="220" t="s">
        <v>16</v>
      </c>
      <c r="E49" s="352" t="s">
        <v>8</v>
      </c>
      <c r="F49" s="220" t="s">
        <v>16</v>
      </c>
      <c r="G49" s="220" t="s">
        <v>16</v>
      </c>
      <c r="H49" s="220" t="s">
        <v>16</v>
      </c>
      <c r="I49" s="7"/>
      <c r="J49" s="220" t="s">
        <v>16</v>
      </c>
      <c r="K49" s="220" t="s">
        <v>16</v>
      </c>
      <c r="L49" s="220" t="s">
        <v>16</v>
      </c>
      <c r="M49" s="352" t="s">
        <v>8</v>
      </c>
      <c r="N49" s="220" t="s">
        <v>16</v>
      </c>
      <c r="O49" s="220" t="s">
        <v>16</v>
      </c>
      <c r="P49" s="220" t="s">
        <v>16</v>
      </c>
    </row>
    <row r="50" spans="1:16" s="30" customFormat="1" ht="14.1" customHeight="1" x14ac:dyDescent="0.25">
      <c r="A50" s="7"/>
      <c r="B50" s="222" t="s">
        <v>81</v>
      </c>
      <c r="C50" s="221" t="s">
        <v>15</v>
      </c>
      <c r="D50" s="222" t="s">
        <v>81</v>
      </c>
      <c r="E50" s="352"/>
      <c r="F50" s="221" t="s">
        <v>15</v>
      </c>
      <c r="G50" s="222" t="s">
        <v>81</v>
      </c>
      <c r="H50" s="221" t="s">
        <v>15</v>
      </c>
      <c r="I50" s="7"/>
      <c r="J50" s="222" t="s">
        <v>81</v>
      </c>
      <c r="K50" s="221" t="s">
        <v>15</v>
      </c>
      <c r="L50" s="222" t="s">
        <v>81</v>
      </c>
      <c r="M50" s="352"/>
      <c r="N50" s="221" t="s">
        <v>15</v>
      </c>
      <c r="O50" s="222" t="s">
        <v>81</v>
      </c>
      <c r="P50" s="221" t="s">
        <v>15</v>
      </c>
    </row>
    <row r="51" spans="1:16" s="30" customFormat="1" ht="14.1" customHeight="1" x14ac:dyDescent="0.25">
      <c r="A51" s="7"/>
      <c r="B51" s="223" t="s">
        <v>80</v>
      </c>
      <c r="C51" s="223" t="s">
        <v>80</v>
      </c>
      <c r="D51" s="223" t="s">
        <v>80</v>
      </c>
      <c r="E51" s="353"/>
      <c r="F51" s="224" t="s">
        <v>82</v>
      </c>
      <c r="G51" s="224" t="s">
        <v>82</v>
      </c>
      <c r="H51" s="224" t="s">
        <v>82</v>
      </c>
      <c r="I51" s="7"/>
      <c r="J51" s="223" t="s">
        <v>80</v>
      </c>
      <c r="K51" s="223" t="s">
        <v>80</v>
      </c>
      <c r="L51" s="223" t="s">
        <v>80</v>
      </c>
      <c r="M51" s="353"/>
      <c r="N51" s="224" t="s">
        <v>82</v>
      </c>
      <c r="O51" s="224" t="s">
        <v>82</v>
      </c>
      <c r="P51" s="224" t="s">
        <v>82</v>
      </c>
    </row>
    <row r="52" spans="1:16" s="31" customFormat="1" ht="14.1" customHeight="1" x14ac:dyDescent="0.25">
      <c r="A52" s="9"/>
      <c r="B52" s="226" t="s">
        <v>44</v>
      </c>
      <c r="C52" s="226" t="s">
        <v>87</v>
      </c>
      <c r="D52" s="219"/>
      <c r="E52" s="352"/>
      <c r="F52" s="219"/>
      <c r="G52" s="219"/>
      <c r="H52" s="226" t="s">
        <v>87</v>
      </c>
      <c r="I52" s="9"/>
      <c r="J52" s="226" t="s">
        <v>44</v>
      </c>
      <c r="K52" s="226" t="s">
        <v>87</v>
      </c>
      <c r="L52" s="219"/>
      <c r="M52" s="352"/>
      <c r="N52" s="219"/>
      <c r="O52" s="219"/>
      <c r="P52" s="226" t="s">
        <v>87</v>
      </c>
    </row>
    <row r="53" spans="1:16" s="30" customFormat="1" ht="24" customHeight="1" x14ac:dyDescent="0.25">
      <c r="A53" s="7"/>
      <c r="B53" s="43">
        <f t="array" ref="B53:H53">DaysAndWeeks+DATE(CalendarYear,4,1)-WEEKDAY(DATE(CalendarYear,4,1),(週の始まり="月曜日")+1)+22</f>
        <v>45032</v>
      </c>
      <c r="C53" s="43">
        <v>45033</v>
      </c>
      <c r="D53" s="43">
        <v>45034</v>
      </c>
      <c r="E53" s="43">
        <v>45035</v>
      </c>
      <c r="F53" s="43">
        <v>45036</v>
      </c>
      <c r="G53" s="43">
        <v>45037</v>
      </c>
      <c r="H53" s="43">
        <v>45038</v>
      </c>
      <c r="I53" s="7"/>
      <c r="J53" s="43">
        <f t="array" ref="J53:P53">DaysAndWeeks+DATE(CalendarYear,4,1)-WEEKDAY(DATE(CalendarYear,4,1),(週の始まり="月曜日")+1)+22</f>
        <v>45032</v>
      </c>
      <c r="K53" s="43">
        <v>45033</v>
      </c>
      <c r="L53" s="43">
        <v>45034</v>
      </c>
      <c r="M53" s="43">
        <v>45035</v>
      </c>
      <c r="N53" s="43">
        <v>45036</v>
      </c>
      <c r="O53" s="43">
        <v>45037</v>
      </c>
      <c r="P53" s="43">
        <v>45038</v>
      </c>
    </row>
    <row r="54" spans="1:16" s="30" customFormat="1" ht="14.1" customHeight="1" x14ac:dyDescent="0.25">
      <c r="A54" s="7"/>
      <c r="B54" s="220" t="s">
        <v>16</v>
      </c>
      <c r="C54" s="220" t="s">
        <v>16</v>
      </c>
      <c r="D54" s="220" t="s">
        <v>16</v>
      </c>
      <c r="E54" s="352" t="s">
        <v>8</v>
      </c>
      <c r="F54" s="220" t="s">
        <v>16</v>
      </c>
      <c r="G54" s="220" t="s">
        <v>16</v>
      </c>
      <c r="H54" s="220" t="s">
        <v>16</v>
      </c>
      <c r="I54" s="7"/>
      <c r="J54" s="220" t="s">
        <v>16</v>
      </c>
      <c r="K54" s="220" t="s">
        <v>16</v>
      </c>
      <c r="L54" s="220" t="s">
        <v>16</v>
      </c>
      <c r="M54" s="352" t="s">
        <v>8</v>
      </c>
      <c r="N54" s="220" t="s">
        <v>16</v>
      </c>
      <c r="O54" s="220" t="s">
        <v>16</v>
      </c>
      <c r="P54" s="220" t="s">
        <v>16</v>
      </c>
    </row>
    <row r="55" spans="1:16" s="30" customFormat="1" ht="14.1" customHeight="1" x14ac:dyDescent="0.25">
      <c r="A55" s="7"/>
      <c r="B55" s="222" t="s">
        <v>81</v>
      </c>
      <c r="C55" s="221" t="s">
        <v>15</v>
      </c>
      <c r="D55" s="222" t="s">
        <v>81</v>
      </c>
      <c r="E55" s="352"/>
      <c r="F55" s="221" t="s">
        <v>15</v>
      </c>
      <c r="G55" s="222" t="s">
        <v>81</v>
      </c>
      <c r="H55" s="221" t="s">
        <v>15</v>
      </c>
      <c r="I55" s="7"/>
      <c r="J55" s="222" t="s">
        <v>81</v>
      </c>
      <c r="K55" s="221" t="s">
        <v>15</v>
      </c>
      <c r="L55" s="222" t="s">
        <v>81</v>
      </c>
      <c r="M55" s="352"/>
      <c r="N55" s="221" t="s">
        <v>15</v>
      </c>
      <c r="O55" s="222" t="s">
        <v>81</v>
      </c>
      <c r="P55" s="221" t="s">
        <v>15</v>
      </c>
    </row>
    <row r="56" spans="1:16" s="30" customFormat="1" ht="14.1" customHeight="1" x14ac:dyDescent="0.25">
      <c r="A56" s="7"/>
      <c r="B56" s="224" t="s">
        <v>82</v>
      </c>
      <c r="C56" s="224" t="s">
        <v>82</v>
      </c>
      <c r="D56" s="224" t="s">
        <v>82</v>
      </c>
      <c r="E56" s="353"/>
      <c r="F56" s="225" t="s">
        <v>83</v>
      </c>
      <c r="G56" s="225" t="s">
        <v>83</v>
      </c>
      <c r="H56" s="225" t="s">
        <v>83</v>
      </c>
      <c r="I56" s="7"/>
      <c r="J56" s="224" t="s">
        <v>82</v>
      </c>
      <c r="K56" s="224" t="s">
        <v>82</v>
      </c>
      <c r="L56" s="224" t="s">
        <v>82</v>
      </c>
      <c r="M56" s="353"/>
      <c r="N56" s="225" t="s">
        <v>83</v>
      </c>
      <c r="O56" s="225" t="s">
        <v>83</v>
      </c>
      <c r="P56" s="225" t="s">
        <v>83</v>
      </c>
    </row>
    <row r="57" spans="1:16" s="31" customFormat="1" ht="14.1" customHeight="1" x14ac:dyDescent="0.25">
      <c r="A57" s="9"/>
      <c r="B57" s="226" t="s">
        <v>84</v>
      </c>
      <c r="C57" s="226" t="s">
        <v>87</v>
      </c>
      <c r="D57" s="219"/>
      <c r="E57" s="352"/>
      <c r="F57" s="219"/>
      <c r="G57" s="219"/>
      <c r="H57" s="226" t="s">
        <v>85</v>
      </c>
      <c r="I57" s="9"/>
      <c r="J57" s="226" t="s">
        <v>84</v>
      </c>
      <c r="K57" s="226" t="s">
        <v>87</v>
      </c>
      <c r="L57" s="219"/>
      <c r="M57" s="352"/>
      <c r="N57" s="219"/>
      <c r="O57" s="219"/>
      <c r="P57" s="226" t="s">
        <v>85</v>
      </c>
    </row>
    <row r="58" spans="1:16" s="30" customFormat="1" ht="24" customHeight="1" x14ac:dyDescent="0.25">
      <c r="A58" s="7"/>
      <c r="B58" s="44">
        <f t="array" ref="B58:H58">DaysAndWeeks+DATE(CalendarYear,4,1)-WEEKDAY(DATE(CalendarYear,4,1),(週の始まり="月曜日")+1)+29</f>
        <v>45039</v>
      </c>
      <c r="C58" s="44">
        <v>45040</v>
      </c>
      <c r="D58" s="44">
        <v>45041</v>
      </c>
      <c r="E58" s="44">
        <v>45042</v>
      </c>
      <c r="F58" s="44">
        <v>45043</v>
      </c>
      <c r="G58" s="44">
        <v>45044</v>
      </c>
      <c r="H58" s="44">
        <v>45045</v>
      </c>
      <c r="I58" s="7"/>
      <c r="J58" s="44">
        <f t="array" ref="J58:P58">DaysAndWeeks+DATE(CalendarYear,4,1)-WEEKDAY(DATE(CalendarYear,4,1),(週の始まり="月曜日")+1)+29</f>
        <v>45039</v>
      </c>
      <c r="K58" s="44">
        <v>45040</v>
      </c>
      <c r="L58" s="44">
        <v>45041</v>
      </c>
      <c r="M58" s="44">
        <v>45042</v>
      </c>
      <c r="N58" s="44">
        <v>45043</v>
      </c>
      <c r="O58" s="44">
        <v>45044</v>
      </c>
      <c r="P58" s="44">
        <v>45045</v>
      </c>
    </row>
    <row r="59" spans="1:16" s="30" customFormat="1" ht="14.1" customHeight="1" x14ac:dyDescent="0.25">
      <c r="A59" s="7"/>
      <c r="B59" s="220" t="s">
        <v>16</v>
      </c>
      <c r="C59" s="220" t="s">
        <v>16</v>
      </c>
      <c r="D59" s="220" t="s">
        <v>16</v>
      </c>
      <c r="E59" s="352" t="s">
        <v>8</v>
      </c>
      <c r="F59" s="220" t="s">
        <v>16</v>
      </c>
      <c r="G59" s="220" t="s">
        <v>16</v>
      </c>
      <c r="H59" s="220" t="s">
        <v>16</v>
      </c>
      <c r="I59" s="7"/>
      <c r="J59" s="220" t="s">
        <v>16</v>
      </c>
      <c r="K59" s="220" t="s">
        <v>16</v>
      </c>
      <c r="L59" s="220" t="s">
        <v>16</v>
      </c>
      <c r="M59" s="352" t="s">
        <v>8</v>
      </c>
      <c r="N59" s="220" t="s">
        <v>16</v>
      </c>
      <c r="O59" s="220" t="s">
        <v>16</v>
      </c>
      <c r="P59" s="220" t="s">
        <v>16</v>
      </c>
    </row>
    <row r="60" spans="1:16" s="30" customFormat="1" ht="14.1" customHeight="1" x14ac:dyDescent="0.25">
      <c r="A60" s="7"/>
      <c r="B60" s="222" t="s">
        <v>81</v>
      </c>
      <c r="C60" s="221" t="s">
        <v>15</v>
      </c>
      <c r="D60" s="222" t="s">
        <v>81</v>
      </c>
      <c r="E60" s="352"/>
      <c r="F60" s="221" t="s">
        <v>15</v>
      </c>
      <c r="G60" s="222" t="s">
        <v>81</v>
      </c>
      <c r="H60" s="221" t="s">
        <v>15</v>
      </c>
      <c r="I60" s="7"/>
      <c r="J60" s="222" t="s">
        <v>81</v>
      </c>
      <c r="K60" s="221" t="s">
        <v>15</v>
      </c>
      <c r="L60" s="222" t="s">
        <v>81</v>
      </c>
      <c r="M60" s="352"/>
      <c r="N60" s="221" t="s">
        <v>15</v>
      </c>
      <c r="O60" s="222" t="s">
        <v>81</v>
      </c>
      <c r="P60" s="221" t="s">
        <v>15</v>
      </c>
    </row>
    <row r="61" spans="1:16" s="30" customFormat="1" ht="14.1" customHeight="1" x14ac:dyDescent="0.25">
      <c r="A61" s="7"/>
      <c r="B61" s="225" t="s">
        <v>83</v>
      </c>
      <c r="C61" s="225" t="s">
        <v>83</v>
      </c>
      <c r="D61" s="225" t="s">
        <v>83</v>
      </c>
      <c r="E61" s="353"/>
      <c r="F61" s="225" t="s">
        <v>83</v>
      </c>
      <c r="G61" s="225" t="s">
        <v>83</v>
      </c>
      <c r="H61" s="225" t="s">
        <v>83</v>
      </c>
      <c r="I61" s="7"/>
      <c r="J61" s="225" t="s">
        <v>83</v>
      </c>
      <c r="K61" s="225" t="s">
        <v>83</v>
      </c>
      <c r="L61" s="225" t="s">
        <v>83</v>
      </c>
      <c r="M61" s="353"/>
      <c r="N61" s="225" t="s">
        <v>83</v>
      </c>
      <c r="O61" s="225" t="s">
        <v>83</v>
      </c>
      <c r="P61" s="225" t="s">
        <v>83</v>
      </c>
    </row>
    <row r="62" spans="1:16" s="31" customFormat="1" ht="14.1" customHeight="1" x14ac:dyDescent="0.25">
      <c r="A62" s="9"/>
      <c r="B62" s="226" t="s">
        <v>87</v>
      </c>
      <c r="C62" s="226" t="s">
        <v>87</v>
      </c>
      <c r="D62" s="219"/>
      <c r="E62" s="352"/>
      <c r="F62" s="219"/>
      <c r="G62" s="219"/>
      <c r="H62" s="226" t="s">
        <v>88</v>
      </c>
      <c r="I62" s="9"/>
      <c r="J62" s="226" t="s">
        <v>87</v>
      </c>
      <c r="K62" s="226" t="s">
        <v>87</v>
      </c>
      <c r="L62" s="219"/>
      <c r="M62" s="352"/>
      <c r="N62" s="219"/>
      <c r="O62" s="219"/>
      <c r="P62" s="226" t="s">
        <v>88</v>
      </c>
    </row>
    <row r="63" spans="1:16" s="30" customFormat="1" ht="24" customHeight="1" x14ac:dyDescent="0.25">
      <c r="A63" s="7"/>
      <c r="B63" s="43">
        <f t="array" ref="B63:C63">DaysAndWeeks+DATE(CalendarYear,4,1)-WEEKDAY(DATE(CalendarYear,4,1),(週の始まり="月曜日")+1)+36</f>
        <v>45046</v>
      </c>
      <c r="C63" s="43">
        <v>45047</v>
      </c>
      <c r="D63" s="355" t="s">
        <v>13</v>
      </c>
      <c r="E63" s="356"/>
      <c r="F63" s="356"/>
      <c r="G63" s="356"/>
      <c r="H63" s="357"/>
      <c r="I63" s="7"/>
      <c r="J63" s="43">
        <f t="array" ref="J63:K63">DaysAndWeeks+DATE(CalendarYear,4,1)-WEEKDAY(DATE(CalendarYear,4,1),(週の始まり="月曜日")+1)+36</f>
        <v>45046</v>
      </c>
      <c r="K63" s="43">
        <v>45047</v>
      </c>
      <c r="L63" s="355" t="s">
        <v>13</v>
      </c>
      <c r="M63" s="356"/>
      <c r="N63" s="356"/>
      <c r="O63" s="356"/>
      <c r="P63" s="357"/>
    </row>
    <row r="64" spans="1:16" s="30" customFormat="1" ht="14.1" customHeight="1" x14ac:dyDescent="0.25">
      <c r="A64" s="7"/>
      <c r="B64" s="220" t="s">
        <v>16</v>
      </c>
      <c r="C64" s="65"/>
      <c r="D64" s="358"/>
      <c r="E64" s="334"/>
      <c r="F64" s="334"/>
      <c r="G64" s="334"/>
      <c r="H64" s="359"/>
      <c r="I64" s="7"/>
      <c r="J64" s="220" t="s">
        <v>16</v>
      </c>
      <c r="K64" s="65"/>
      <c r="L64" s="358"/>
      <c r="M64" s="334"/>
      <c r="N64" s="334"/>
      <c r="O64" s="334"/>
      <c r="P64" s="359"/>
    </row>
    <row r="65" spans="1:16" s="30" customFormat="1" ht="14.1" customHeight="1" x14ac:dyDescent="0.25">
      <c r="A65" s="7"/>
      <c r="B65" s="222" t="s">
        <v>81</v>
      </c>
      <c r="C65" s="65"/>
      <c r="D65" s="358"/>
      <c r="E65" s="334"/>
      <c r="F65" s="334"/>
      <c r="G65" s="334"/>
      <c r="H65" s="359"/>
      <c r="I65" s="7"/>
      <c r="J65" s="222" t="s">
        <v>81</v>
      </c>
      <c r="K65" s="65"/>
      <c r="L65" s="358"/>
      <c r="M65" s="334"/>
      <c r="N65" s="334"/>
      <c r="O65" s="334"/>
      <c r="P65" s="359"/>
    </row>
    <row r="66" spans="1:16" s="30" customFormat="1" ht="14.1" customHeight="1" x14ac:dyDescent="0.25">
      <c r="A66" s="7"/>
      <c r="B66" s="225" t="s">
        <v>83</v>
      </c>
      <c r="C66" s="65"/>
      <c r="D66" s="358"/>
      <c r="E66" s="334"/>
      <c r="F66" s="334"/>
      <c r="G66" s="334"/>
      <c r="H66" s="359"/>
      <c r="I66" s="7"/>
      <c r="J66" s="225" t="s">
        <v>83</v>
      </c>
      <c r="K66" s="65"/>
      <c r="L66" s="358"/>
      <c r="M66" s="334"/>
      <c r="N66" s="334"/>
      <c r="O66" s="334"/>
      <c r="P66" s="359"/>
    </row>
    <row r="67" spans="1:16" s="31" customFormat="1" ht="14.1" customHeight="1" x14ac:dyDescent="0.25">
      <c r="A67" s="9"/>
      <c r="B67" s="226" t="s">
        <v>89</v>
      </c>
      <c r="C67" s="17"/>
      <c r="D67" s="360"/>
      <c r="E67" s="351"/>
      <c r="F67" s="351"/>
      <c r="G67" s="351"/>
      <c r="H67" s="361"/>
      <c r="I67" s="9"/>
      <c r="J67" s="226" t="s">
        <v>90</v>
      </c>
      <c r="K67" s="17"/>
      <c r="L67" s="360"/>
      <c r="M67" s="351"/>
      <c r="N67" s="351"/>
      <c r="O67" s="351"/>
      <c r="P67" s="361"/>
    </row>
  </sheetData>
  <mergeCells count="28">
    <mergeCell ref="M49:M52"/>
    <mergeCell ref="M54:M57"/>
    <mergeCell ref="M59:M62"/>
    <mergeCell ref="L63:P67"/>
    <mergeCell ref="M25:M28"/>
    <mergeCell ref="L29:P33"/>
    <mergeCell ref="M35:O36"/>
    <mergeCell ref="J36:L36"/>
    <mergeCell ref="M44:M47"/>
    <mergeCell ref="M1:O2"/>
    <mergeCell ref="J2:L2"/>
    <mergeCell ref="M10:M13"/>
    <mergeCell ref="M15:M18"/>
    <mergeCell ref="M20:M23"/>
    <mergeCell ref="E59:E62"/>
    <mergeCell ref="D63:H67"/>
    <mergeCell ref="E35:G36"/>
    <mergeCell ref="B36:D36"/>
    <mergeCell ref="E44:E47"/>
    <mergeCell ref="E49:E52"/>
    <mergeCell ref="E54:E57"/>
    <mergeCell ref="B2:D2"/>
    <mergeCell ref="D29:H33"/>
    <mergeCell ref="E10:E13"/>
    <mergeCell ref="E15:E18"/>
    <mergeCell ref="E20:E23"/>
    <mergeCell ref="E25:E28"/>
    <mergeCell ref="E1:G2"/>
  </mergeCells>
  <phoneticPr fontId="33"/>
  <conditionalFormatting sqref="B4:G6 B7:F7">
    <cfRule type="expression" dxfId="375" priority="15">
      <formula>DAY(B4)&gt;8</formula>
    </cfRule>
  </conditionalFormatting>
  <conditionalFormatting sqref="B38:G40 B41:F41">
    <cfRule type="expression" dxfId="374" priority="3">
      <formula>DAY(B38)&gt;8</formula>
    </cfRule>
  </conditionalFormatting>
  <conditionalFormatting sqref="B24:H24 B29:C29 C30:C32">
    <cfRule type="expression" dxfId="373" priority="16">
      <formula>AND(DAY(B24)&gt;=1,DAY(B24)&lt;=15)</formula>
    </cfRule>
  </conditionalFormatting>
  <conditionalFormatting sqref="B58:H58 B63:C63 C64:C66">
    <cfRule type="expression" dxfId="372" priority="4">
      <formula>AND(DAY(B58)&gt;=1,DAY(B58)&lt;=15)</formula>
    </cfRule>
  </conditionalFormatting>
  <conditionalFormatting sqref="J4:O6 J7:N7">
    <cfRule type="expression" dxfId="371" priority="5">
      <formula>DAY(J4)&gt;8</formula>
    </cfRule>
  </conditionalFormatting>
  <conditionalFormatting sqref="J38:O40 J41:N41">
    <cfRule type="expression" dxfId="370" priority="1">
      <formula>DAY(J38)&gt;8</formula>
    </cfRule>
  </conditionalFormatting>
  <conditionalFormatting sqref="J24:P24 J29:K29 K30:K32">
    <cfRule type="expression" dxfId="369" priority="6">
      <formula>AND(DAY(J24)&gt;=1,DAY(J24)&lt;=15)</formula>
    </cfRule>
  </conditionalFormatting>
  <conditionalFormatting sqref="J58:P58 J63:K63 K64:K66">
    <cfRule type="expression" dxfId="368" priority="2">
      <formula>AND(DAY(J58)&gt;=1,DAY(J58)&lt;=15)</formula>
    </cfRule>
  </conditionalFormatting>
  <dataValidations count="7">
    <dataValidation allowBlank="1" showInputMessage="1" showErrorMessage="1" prompt="曜日は自動的に決定されます" sqref="C3:H3 K3:P3 C37:H37 K37:P37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 J2:L2 B36:D36 J36:L36" xr:uid="{00000000-0002-0000-0300-000001000000}"/>
    <dataValidation allowBlank="1" showInputMessage="1" showErrorMessage="1" prompt="4 月の月間カレンダー" sqref="A1 A35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 J3 B37 J37" xr:uid="{00000000-0002-0000-0300-000003000000}"/>
    <dataValidation allowBlank="1" showInputMessage="1" prompt="このセルに毎月のメモを入力します" sqref="D29 L29 D63 L63" xr:uid="{18387C2A-2937-46E8-BF82-3B15D0B4FD5D}"/>
    <dataValidation allowBlank="1" showInputMessage="1" showErrorMessage="1" prompt="この行と行 7、9、11、13、15 は、一つ上のセルのカレンダー日に関連する毎日のメモを入力するためのセルです。" sqref="B8 J8 B42 J42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7 J4:J7 B38:B41 J38:J41" xr:uid="{00000000-0002-0000-0300-000007000000}"/>
  </dataValidations>
  <printOptions horizontalCentered="1" verticalCentered="1"/>
  <pageMargins left="0" right="0" top="0" bottom="0" header="0.31496062992125984" footer="0.31496062992125984"/>
  <pageSetup paperSize="9" scale="94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P67"/>
  <sheetViews>
    <sheetView showGridLines="0" zoomScaleNormal="100" workbookViewId="0">
      <selection activeCell="B1" sqref="B1:P67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9" width="3" style="28" customWidth="1"/>
    <col min="10" max="16" width="16.77734375" style="28" customWidth="1"/>
    <col min="17" max="16384" width="8.88671875" style="28"/>
  </cols>
  <sheetData>
    <row r="1" spans="1:16" ht="9" customHeight="1" x14ac:dyDescent="0.25">
      <c r="A1" s="1"/>
      <c r="B1" s="1"/>
      <c r="C1" s="1"/>
      <c r="D1" s="1"/>
      <c r="E1" s="344" t="s">
        <v>93</v>
      </c>
      <c r="F1" s="344"/>
      <c r="G1" s="344"/>
      <c r="H1" s="1"/>
      <c r="I1" s="1" t="s">
        <v>0</v>
      </c>
      <c r="J1" s="1"/>
      <c r="K1" s="1"/>
      <c r="L1" s="1"/>
      <c r="M1" s="344" t="s">
        <v>93</v>
      </c>
      <c r="N1" s="344"/>
      <c r="O1" s="344"/>
      <c r="P1" s="1"/>
    </row>
    <row r="2" spans="1:16" ht="96" customHeight="1" x14ac:dyDescent="0.25">
      <c r="A2" s="1"/>
      <c r="B2" s="354" t="str">
        <f>CalendarYear&amp;"年"&amp;"5月"</f>
        <v>2023年5月</v>
      </c>
      <c r="C2" s="354"/>
      <c r="D2" s="354"/>
      <c r="E2" s="344"/>
      <c r="F2" s="344"/>
      <c r="G2" s="344"/>
      <c r="H2" s="2"/>
      <c r="I2" s="1"/>
      <c r="J2" s="354" t="str">
        <f>CalendarYear&amp;"年"&amp;"5月"</f>
        <v>2023年5月</v>
      </c>
      <c r="K2" s="354"/>
      <c r="L2" s="354"/>
      <c r="M2" s="344"/>
      <c r="N2" s="344"/>
      <c r="O2" s="344"/>
      <c r="P2" s="2"/>
    </row>
    <row r="3" spans="1:16" s="29" customFormat="1" ht="24" customHeight="1" thickBot="1" x14ac:dyDescent="0.3">
      <c r="A3" s="244"/>
      <c r="B3" s="277" t="str">
        <f>週の始まり</f>
        <v>日曜日</v>
      </c>
      <c r="C3" s="14" t="str">
        <f t="shared" ref="C3:H3" si="0">TEXT(C4,"aaaa")</f>
        <v>月曜日</v>
      </c>
      <c r="D3" s="14" t="str">
        <f t="shared" si="0"/>
        <v>火曜日</v>
      </c>
      <c r="E3" s="14" t="str">
        <f t="shared" si="0"/>
        <v>水曜日</v>
      </c>
      <c r="F3" s="14" t="str">
        <f t="shared" si="0"/>
        <v>木曜日</v>
      </c>
      <c r="G3" s="14" t="str">
        <f t="shared" si="0"/>
        <v>金曜日</v>
      </c>
      <c r="H3" s="278" t="str">
        <f t="shared" si="0"/>
        <v>土曜日</v>
      </c>
      <c r="I3" s="3"/>
      <c r="J3" s="277" t="str">
        <f>週の始まり</f>
        <v>日曜日</v>
      </c>
      <c r="K3" s="14" t="str">
        <f t="shared" ref="K3:P3" si="1">TEXT(K4,"aaaa")</f>
        <v>月曜日</v>
      </c>
      <c r="L3" s="14" t="str">
        <f t="shared" si="1"/>
        <v>火曜日</v>
      </c>
      <c r="M3" s="14" t="str">
        <f t="shared" si="1"/>
        <v>水曜日</v>
      </c>
      <c r="N3" s="14" t="str">
        <f t="shared" si="1"/>
        <v>木曜日</v>
      </c>
      <c r="O3" s="14" t="str">
        <f t="shared" si="1"/>
        <v>金曜日</v>
      </c>
      <c r="P3" s="278" t="str">
        <f t="shared" si="1"/>
        <v>土曜日</v>
      </c>
    </row>
    <row r="4" spans="1:16" s="30" customFormat="1" ht="24" customHeight="1" x14ac:dyDescent="0.25">
      <c r="A4" s="228"/>
      <c r="B4" s="245">
        <f t="array" ref="B4:H4">DaysAndWeeks+DATE(CalendarYear,5,1)-WEEKDAY(DATE(CalendarYear,5,1),(週の始まり="月曜日")+1)+1</f>
        <v>45046</v>
      </c>
      <c r="C4" s="245">
        <v>45047</v>
      </c>
      <c r="D4" s="260">
        <v>45048</v>
      </c>
      <c r="E4" s="260">
        <v>45049</v>
      </c>
      <c r="F4" s="260">
        <v>45050</v>
      </c>
      <c r="G4" s="261">
        <v>45051</v>
      </c>
      <c r="H4" s="262">
        <v>45052</v>
      </c>
      <c r="I4" s="7"/>
      <c r="J4" s="245">
        <f t="array" ref="J4:P4">DaysAndWeeks+DATE(CalendarYear,5,1)-WEEKDAY(DATE(CalendarYear,5,1),(週の始まり="月曜日")+1)+1</f>
        <v>45046</v>
      </c>
      <c r="K4" s="245">
        <v>45047</v>
      </c>
      <c r="L4" s="260">
        <v>45048</v>
      </c>
      <c r="M4" s="260">
        <v>45049</v>
      </c>
      <c r="N4" s="260">
        <v>45050</v>
      </c>
      <c r="O4" s="261">
        <v>45051</v>
      </c>
      <c r="P4" s="262">
        <v>45052</v>
      </c>
    </row>
    <row r="5" spans="1:16" s="30" customFormat="1" ht="14.1" customHeight="1" x14ac:dyDescent="0.25">
      <c r="A5" s="228"/>
      <c r="B5" s="246"/>
      <c r="C5" s="362" t="s">
        <v>11</v>
      </c>
      <c r="D5" s="270"/>
      <c r="E5" s="273" t="s">
        <v>97</v>
      </c>
      <c r="F5" s="273" t="s">
        <v>97</v>
      </c>
      <c r="G5" s="273" t="s">
        <v>97</v>
      </c>
      <c r="H5" s="272" t="s">
        <v>98</v>
      </c>
      <c r="I5" s="7"/>
      <c r="J5" s="246"/>
      <c r="K5" s="362" t="s">
        <v>11</v>
      </c>
      <c r="L5" s="270"/>
      <c r="M5" s="273" t="s">
        <v>97</v>
      </c>
      <c r="N5" s="273" t="s">
        <v>97</v>
      </c>
      <c r="O5" s="273" t="s">
        <v>97</v>
      </c>
      <c r="P5" s="272" t="s">
        <v>98</v>
      </c>
    </row>
    <row r="6" spans="1:16" s="30" customFormat="1" ht="14.1" customHeight="1" x14ac:dyDescent="0.3">
      <c r="A6" s="228"/>
      <c r="B6" s="247"/>
      <c r="C6" s="362"/>
      <c r="D6" s="250" t="s">
        <v>16</v>
      </c>
      <c r="E6" s="250" t="s">
        <v>16</v>
      </c>
      <c r="F6" s="250" t="s">
        <v>16</v>
      </c>
      <c r="G6" s="242" t="s">
        <v>16</v>
      </c>
      <c r="H6" s="263" t="s">
        <v>16</v>
      </c>
      <c r="I6" s="7"/>
      <c r="J6" s="247"/>
      <c r="K6" s="362"/>
      <c r="L6" s="250" t="s">
        <v>16</v>
      </c>
      <c r="M6" s="250" t="s">
        <v>16</v>
      </c>
      <c r="N6" s="250" t="s">
        <v>16</v>
      </c>
      <c r="O6" s="242" t="s">
        <v>16</v>
      </c>
      <c r="P6" s="263" t="s">
        <v>16</v>
      </c>
    </row>
    <row r="7" spans="1:16" s="30" customFormat="1" ht="14.1" customHeight="1" x14ac:dyDescent="0.25">
      <c r="A7" s="228"/>
      <c r="B7" s="248"/>
      <c r="C7" s="362"/>
      <c r="D7" s="267" t="s">
        <v>71</v>
      </c>
      <c r="E7" s="267" t="s">
        <v>71</v>
      </c>
      <c r="F7" s="254" t="s">
        <v>15</v>
      </c>
      <c r="G7" s="268" t="s">
        <v>71</v>
      </c>
      <c r="H7" s="264" t="s">
        <v>15</v>
      </c>
      <c r="I7" s="7"/>
      <c r="J7" s="248"/>
      <c r="K7" s="362"/>
      <c r="L7" s="267" t="s">
        <v>71</v>
      </c>
      <c r="M7" s="267" t="s">
        <v>71</v>
      </c>
      <c r="N7" s="254" t="s">
        <v>15</v>
      </c>
      <c r="O7" s="268" t="s">
        <v>71</v>
      </c>
      <c r="P7" s="264" t="s">
        <v>15</v>
      </c>
    </row>
    <row r="8" spans="1:16" s="31" customFormat="1" ht="14.1" customHeight="1" thickBot="1" x14ac:dyDescent="0.3">
      <c r="A8" s="241"/>
      <c r="B8" s="249"/>
      <c r="C8" s="362"/>
      <c r="D8" s="255" t="s">
        <v>91</v>
      </c>
      <c r="E8" s="255" t="s">
        <v>91</v>
      </c>
      <c r="F8" s="252" t="s">
        <v>91</v>
      </c>
      <c r="G8" s="256" t="s">
        <v>91</v>
      </c>
      <c r="H8" s="265" t="s">
        <v>91</v>
      </c>
      <c r="I8" s="9"/>
      <c r="J8" s="249"/>
      <c r="K8" s="362"/>
      <c r="L8" s="255" t="s">
        <v>91</v>
      </c>
      <c r="M8" s="255" t="s">
        <v>91</v>
      </c>
      <c r="N8" s="252" t="s">
        <v>91</v>
      </c>
      <c r="O8" s="256" t="s">
        <v>91</v>
      </c>
      <c r="P8" s="265" t="s">
        <v>91</v>
      </c>
    </row>
    <row r="9" spans="1:16" s="30" customFormat="1" ht="24" customHeight="1" x14ac:dyDescent="0.25">
      <c r="A9" s="228"/>
      <c r="B9" s="229">
        <f t="array" ref="B9:H9">DaysAndWeeks+DATE(CalendarYear,5,1)-WEEKDAY(DATE(CalendarYear,5,1),(週の始まり="月曜日")+1)+8</f>
        <v>45053</v>
      </c>
      <c r="C9" s="239">
        <v>45054</v>
      </c>
      <c r="D9" s="239">
        <v>45055</v>
      </c>
      <c r="E9" s="239">
        <v>45056</v>
      </c>
      <c r="F9" s="229">
        <v>45057</v>
      </c>
      <c r="G9" s="230">
        <v>45058</v>
      </c>
      <c r="H9" s="266">
        <v>45059</v>
      </c>
      <c r="I9" s="7"/>
      <c r="J9" s="229">
        <f t="array" ref="J9:P9">DaysAndWeeks+DATE(CalendarYear,5,1)-WEEKDAY(DATE(CalendarYear,5,1),(週の始まり="月曜日")+1)+8</f>
        <v>45053</v>
      </c>
      <c r="K9" s="239">
        <v>45054</v>
      </c>
      <c r="L9" s="239">
        <v>45055</v>
      </c>
      <c r="M9" s="239">
        <v>45056</v>
      </c>
      <c r="N9" s="229">
        <v>45057</v>
      </c>
      <c r="O9" s="230">
        <v>45058</v>
      </c>
      <c r="P9" s="266">
        <v>45059</v>
      </c>
    </row>
    <row r="10" spans="1:16" s="30" customFormat="1" ht="14.1" customHeight="1" x14ac:dyDescent="0.25">
      <c r="A10" s="228"/>
      <c r="B10" s="274" t="s">
        <v>99</v>
      </c>
      <c r="C10" s="274" t="s">
        <v>99</v>
      </c>
      <c r="D10" s="229"/>
      <c r="E10" s="272" t="s">
        <v>96</v>
      </c>
      <c r="F10" s="229"/>
      <c r="G10" s="227"/>
      <c r="H10" s="272" t="s">
        <v>96</v>
      </c>
      <c r="I10" s="7"/>
      <c r="J10" s="274" t="s">
        <v>99</v>
      </c>
      <c r="K10" s="274" t="s">
        <v>99</v>
      </c>
      <c r="L10" s="229"/>
      <c r="M10" s="272" t="s">
        <v>96</v>
      </c>
      <c r="N10" s="229"/>
      <c r="O10" s="227"/>
      <c r="P10" s="272" t="s">
        <v>96</v>
      </c>
    </row>
    <row r="11" spans="1:16" s="30" customFormat="1" ht="14.1" customHeight="1" x14ac:dyDescent="0.25">
      <c r="A11" s="228"/>
      <c r="B11" s="250" t="s">
        <v>16</v>
      </c>
      <c r="C11" s="250" t="s">
        <v>16</v>
      </c>
      <c r="D11" s="250" t="s">
        <v>16</v>
      </c>
      <c r="E11" s="362" t="s">
        <v>95</v>
      </c>
      <c r="F11" s="250" t="s">
        <v>16</v>
      </c>
      <c r="G11" s="242" t="s">
        <v>16</v>
      </c>
      <c r="H11" s="250" t="s">
        <v>16</v>
      </c>
      <c r="I11" s="7"/>
      <c r="J11" s="250" t="s">
        <v>16</v>
      </c>
      <c r="K11" s="250" t="s">
        <v>16</v>
      </c>
      <c r="L11" s="250" t="s">
        <v>16</v>
      </c>
      <c r="M11" s="362" t="s">
        <v>5</v>
      </c>
      <c r="N11" s="250" t="s">
        <v>16</v>
      </c>
      <c r="O11" s="242" t="s">
        <v>16</v>
      </c>
      <c r="P11" s="250" t="s">
        <v>16</v>
      </c>
    </row>
    <row r="12" spans="1:16" s="30" customFormat="1" ht="14.1" customHeight="1" x14ac:dyDescent="0.25">
      <c r="A12" s="228"/>
      <c r="B12" s="267" t="s">
        <v>71</v>
      </c>
      <c r="C12" s="254" t="s">
        <v>15</v>
      </c>
      <c r="D12" s="267" t="s">
        <v>71</v>
      </c>
      <c r="E12" s="362"/>
      <c r="F12" s="254" t="s">
        <v>15</v>
      </c>
      <c r="G12" s="268" t="s">
        <v>71</v>
      </c>
      <c r="H12" s="254" t="s">
        <v>15</v>
      </c>
      <c r="I12" s="7"/>
      <c r="J12" s="267" t="s">
        <v>71</v>
      </c>
      <c r="K12" s="254" t="s">
        <v>15</v>
      </c>
      <c r="L12" s="267" t="s">
        <v>71</v>
      </c>
      <c r="M12" s="362"/>
      <c r="N12" s="254" t="s">
        <v>15</v>
      </c>
      <c r="O12" s="268" t="s">
        <v>71</v>
      </c>
      <c r="P12" s="254" t="s">
        <v>15</v>
      </c>
    </row>
    <row r="13" spans="1:16" s="31" customFormat="1" ht="14.1" customHeight="1" thickBot="1" x14ac:dyDescent="0.3">
      <c r="A13" s="241"/>
      <c r="B13" s="252" t="s">
        <v>91</v>
      </c>
      <c r="C13" s="255" t="s">
        <v>91</v>
      </c>
      <c r="D13" s="255" t="s">
        <v>91</v>
      </c>
      <c r="E13" s="363"/>
      <c r="F13" s="251" t="s">
        <v>92</v>
      </c>
      <c r="G13" s="251" t="s">
        <v>92</v>
      </c>
      <c r="H13" s="276" t="s">
        <v>92</v>
      </c>
      <c r="I13" s="9"/>
      <c r="J13" s="252" t="s">
        <v>91</v>
      </c>
      <c r="K13" s="255" t="s">
        <v>91</v>
      </c>
      <c r="L13" s="255" t="s">
        <v>91</v>
      </c>
      <c r="M13" s="363"/>
      <c r="N13" s="251" t="s">
        <v>92</v>
      </c>
      <c r="O13" s="251" t="s">
        <v>92</v>
      </c>
      <c r="P13" s="276" t="s">
        <v>92</v>
      </c>
    </row>
    <row r="14" spans="1:16" s="30" customFormat="1" ht="24" customHeight="1" x14ac:dyDescent="0.25">
      <c r="A14" s="228"/>
      <c r="B14" s="235">
        <f t="array" ref="B14:H14">DaysAndWeeks+DATE(CalendarYear,5,1)-WEEKDAY(DATE(CalendarYear,5,1),(週の始まり="月曜日")+1)+15</f>
        <v>45060</v>
      </c>
      <c r="C14" s="234">
        <v>45061</v>
      </c>
      <c r="D14" s="234">
        <v>45062</v>
      </c>
      <c r="E14" s="234">
        <v>45063</v>
      </c>
      <c r="F14" s="234">
        <v>45064</v>
      </c>
      <c r="G14" s="253">
        <v>45065</v>
      </c>
      <c r="H14" s="236">
        <v>45066</v>
      </c>
      <c r="I14" s="7"/>
      <c r="J14" s="235">
        <f t="array" ref="J14:P14">DaysAndWeeks+DATE(CalendarYear,5,1)-WEEKDAY(DATE(CalendarYear,5,1),(週の始まり="月曜日")+1)+15</f>
        <v>45060</v>
      </c>
      <c r="K14" s="234">
        <v>45061</v>
      </c>
      <c r="L14" s="234">
        <v>45062</v>
      </c>
      <c r="M14" s="234">
        <v>45063</v>
      </c>
      <c r="N14" s="234">
        <v>45064</v>
      </c>
      <c r="O14" s="253">
        <v>45065</v>
      </c>
      <c r="P14" s="236">
        <v>45066</v>
      </c>
    </row>
    <row r="15" spans="1:16" s="30" customFormat="1" ht="14.1" customHeight="1" x14ac:dyDescent="0.25">
      <c r="A15" s="228"/>
      <c r="B15" s="229"/>
      <c r="C15" s="235"/>
      <c r="D15" s="235"/>
      <c r="E15" s="272" t="s">
        <v>96</v>
      </c>
      <c r="F15" s="235"/>
      <c r="G15" s="243"/>
      <c r="H15" s="272" t="s">
        <v>96</v>
      </c>
      <c r="I15" s="7"/>
      <c r="J15" s="229"/>
      <c r="K15" s="235"/>
      <c r="L15" s="235"/>
      <c r="M15" s="272" t="s">
        <v>96</v>
      </c>
      <c r="N15" s="235"/>
      <c r="O15" s="243"/>
      <c r="P15" s="272" t="s">
        <v>96</v>
      </c>
    </row>
    <row r="16" spans="1:16" s="30" customFormat="1" ht="14.1" customHeight="1" x14ac:dyDescent="0.25">
      <c r="A16" s="228"/>
      <c r="B16" s="250" t="s">
        <v>16</v>
      </c>
      <c r="C16" s="250" t="s">
        <v>16</v>
      </c>
      <c r="D16" s="242" t="s">
        <v>16</v>
      </c>
      <c r="E16" s="362" t="s">
        <v>95</v>
      </c>
      <c r="F16" s="250" t="s">
        <v>16</v>
      </c>
      <c r="G16" s="242" t="s">
        <v>16</v>
      </c>
      <c r="H16" s="250" t="s">
        <v>16</v>
      </c>
      <c r="I16" s="7"/>
      <c r="J16" s="250" t="s">
        <v>16</v>
      </c>
      <c r="K16" s="250" t="s">
        <v>16</v>
      </c>
      <c r="L16" s="242" t="s">
        <v>16</v>
      </c>
      <c r="M16" s="362" t="s">
        <v>5</v>
      </c>
      <c r="N16" s="250" t="s">
        <v>16</v>
      </c>
      <c r="O16" s="242" t="s">
        <v>16</v>
      </c>
      <c r="P16" s="250" t="s">
        <v>16</v>
      </c>
    </row>
    <row r="17" spans="1:16" s="30" customFormat="1" ht="14.1" customHeight="1" x14ac:dyDescent="0.25">
      <c r="A17" s="228"/>
      <c r="B17" s="267" t="s">
        <v>71</v>
      </c>
      <c r="C17" s="254" t="s">
        <v>15</v>
      </c>
      <c r="D17" s="268" t="s">
        <v>71</v>
      </c>
      <c r="E17" s="362"/>
      <c r="F17" s="254" t="s">
        <v>15</v>
      </c>
      <c r="G17" s="268" t="s">
        <v>71</v>
      </c>
      <c r="H17" s="254" t="s">
        <v>15</v>
      </c>
      <c r="I17" s="7"/>
      <c r="J17" s="267" t="s">
        <v>71</v>
      </c>
      <c r="K17" s="254" t="s">
        <v>15</v>
      </c>
      <c r="L17" s="268" t="s">
        <v>71</v>
      </c>
      <c r="M17" s="362"/>
      <c r="N17" s="254" t="s">
        <v>15</v>
      </c>
      <c r="O17" s="268" t="s">
        <v>71</v>
      </c>
      <c r="P17" s="254" t="s">
        <v>15</v>
      </c>
    </row>
    <row r="18" spans="1:16" s="31" customFormat="1" ht="14.1" customHeight="1" thickBot="1" x14ac:dyDescent="0.3">
      <c r="A18" s="241"/>
      <c r="B18" s="251" t="s">
        <v>92</v>
      </c>
      <c r="C18" s="251" t="s">
        <v>92</v>
      </c>
      <c r="D18" s="251" t="s">
        <v>92</v>
      </c>
      <c r="E18" s="363"/>
      <c r="F18" s="251" t="s">
        <v>92</v>
      </c>
      <c r="G18" s="251" t="s">
        <v>92</v>
      </c>
      <c r="H18" s="251" t="s">
        <v>92</v>
      </c>
      <c r="I18" s="9"/>
      <c r="J18" s="251" t="s">
        <v>92</v>
      </c>
      <c r="K18" s="251" t="s">
        <v>92</v>
      </c>
      <c r="L18" s="251" t="s">
        <v>92</v>
      </c>
      <c r="M18" s="363"/>
      <c r="N18" s="251" t="s">
        <v>92</v>
      </c>
      <c r="O18" s="251" t="s">
        <v>92</v>
      </c>
      <c r="P18" s="251" t="s">
        <v>92</v>
      </c>
    </row>
    <row r="19" spans="1:16" s="30" customFormat="1" ht="24" customHeight="1" x14ac:dyDescent="0.25">
      <c r="A19" s="228"/>
      <c r="B19" s="239">
        <f t="array" ref="B19:H19">DaysAndWeeks+DATE(CalendarYear,5,1)-WEEKDAY(DATE(CalendarYear,5,1),(週の始まり="月曜日")+1)+22</f>
        <v>45067</v>
      </c>
      <c r="C19" s="239">
        <v>45068</v>
      </c>
      <c r="D19" s="239">
        <v>45069</v>
      </c>
      <c r="E19" s="229">
        <v>45070</v>
      </c>
      <c r="F19" s="239">
        <v>45071</v>
      </c>
      <c r="G19" s="275">
        <v>45072</v>
      </c>
      <c r="H19" s="266">
        <v>45073</v>
      </c>
      <c r="I19" s="7"/>
      <c r="J19" s="239">
        <f t="array" ref="J19:P19">DaysAndWeeks+DATE(CalendarYear,5,1)-WEEKDAY(DATE(CalendarYear,5,1),(週の始まり="月曜日")+1)+22</f>
        <v>45067</v>
      </c>
      <c r="K19" s="239">
        <v>45068</v>
      </c>
      <c r="L19" s="239">
        <v>45069</v>
      </c>
      <c r="M19" s="229">
        <v>45070</v>
      </c>
      <c r="N19" s="239">
        <v>45071</v>
      </c>
      <c r="O19" s="275">
        <v>45072</v>
      </c>
      <c r="P19" s="266">
        <v>45073</v>
      </c>
    </row>
    <row r="20" spans="1:16" s="30" customFormat="1" ht="14.1" customHeight="1" thickBot="1" x14ac:dyDescent="0.3">
      <c r="A20" s="228"/>
      <c r="B20" s="229"/>
      <c r="C20" s="229"/>
      <c r="D20" s="229"/>
      <c r="E20" s="272" t="s">
        <v>96</v>
      </c>
      <c r="F20" s="229"/>
      <c r="G20" s="227"/>
      <c r="H20" s="272" t="s">
        <v>96</v>
      </c>
      <c r="I20" s="7"/>
      <c r="J20" s="229"/>
      <c r="K20" s="229"/>
      <c r="L20" s="229"/>
      <c r="M20" s="272" t="s">
        <v>96</v>
      </c>
      <c r="N20" s="229"/>
      <c r="O20" s="227"/>
      <c r="P20" s="272" t="s">
        <v>96</v>
      </c>
    </row>
    <row r="21" spans="1:16" s="30" customFormat="1" ht="14.1" customHeight="1" x14ac:dyDescent="0.25">
      <c r="A21" s="228"/>
      <c r="B21" s="279" t="s">
        <v>16</v>
      </c>
      <c r="C21" s="250" t="s">
        <v>16</v>
      </c>
      <c r="D21" s="242" t="s">
        <v>16</v>
      </c>
      <c r="E21" s="362" t="s">
        <v>95</v>
      </c>
      <c r="F21" s="250" t="s">
        <v>16</v>
      </c>
      <c r="G21" s="242" t="s">
        <v>16</v>
      </c>
      <c r="H21" s="250" t="s">
        <v>16</v>
      </c>
      <c r="I21" s="7"/>
      <c r="J21" s="279" t="s">
        <v>16</v>
      </c>
      <c r="K21" s="250" t="s">
        <v>16</v>
      </c>
      <c r="L21" s="242" t="s">
        <v>16</v>
      </c>
      <c r="M21" s="362" t="s">
        <v>5</v>
      </c>
      <c r="N21" s="250" t="s">
        <v>16</v>
      </c>
      <c r="O21" s="242" t="s">
        <v>16</v>
      </c>
      <c r="P21" s="250" t="s">
        <v>16</v>
      </c>
    </row>
    <row r="22" spans="1:16" s="30" customFormat="1" ht="14.1" customHeight="1" x14ac:dyDescent="0.25">
      <c r="A22" s="228"/>
      <c r="B22" s="267" t="s">
        <v>71</v>
      </c>
      <c r="C22" s="254" t="s">
        <v>15</v>
      </c>
      <c r="D22" s="268" t="s">
        <v>71</v>
      </c>
      <c r="E22" s="362"/>
      <c r="F22" s="254" t="s">
        <v>15</v>
      </c>
      <c r="G22" s="268" t="s">
        <v>71</v>
      </c>
      <c r="H22" s="254" t="s">
        <v>15</v>
      </c>
      <c r="I22" s="7"/>
      <c r="J22" s="267" t="s">
        <v>71</v>
      </c>
      <c r="K22" s="254" t="s">
        <v>15</v>
      </c>
      <c r="L22" s="268" t="s">
        <v>71</v>
      </c>
      <c r="M22" s="362"/>
      <c r="N22" s="254" t="s">
        <v>15</v>
      </c>
      <c r="O22" s="268" t="s">
        <v>71</v>
      </c>
      <c r="P22" s="254" t="s">
        <v>15</v>
      </c>
    </row>
    <row r="23" spans="1:16" s="31" customFormat="1" ht="14.1" customHeight="1" thickBot="1" x14ac:dyDescent="0.3">
      <c r="A23" s="241"/>
      <c r="B23" s="269" t="s">
        <v>26</v>
      </c>
      <c r="C23" s="269" t="s">
        <v>26</v>
      </c>
      <c r="D23" s="269" t="s">
        <v>26</v>
      </c>
      <c r="E23" s="363"/>
      <c r="F23" s="269" t="s">
        <v>26</v>
      </c>
      <c r="G23" s="269" t="s">
        <v>26</v>
      </c>
      <c r="H23" s="269" t="s">
        <v>26</v>
      </c>
      <c r="I23" s="9"/>
      <c r="J23" s="269" t="s">
        <v>26</v>
      </c>
      <c r="K23" s="269" t="s">
        <v>26</v>
      </c>
      <c r="L23" s="269" t="s">
        <v>26</v>
      </c>
      <c r="M23" s="363"/>
      <c r="N23" s="269" t="s">
        <v>26</v>
      </c>
      <c r="O23" s="269" t="s">
        <v>26</v>
      </c>
      <c r="P23" s="269" t="s">
        <v>26</v>
      </c>
    </row>
    <row r="24" spans="1:16" s="30" customFormat="1" ht="24" customHeight="1" x14ac:dyDescent="0.25">
      <c r="A24" s="228"/>
      <c r="B24" s="234">
        <f t="array" ref="B24:H24">DaysAndWeeks+DATE(CalendarYear,5,1)-WEEKDAY(DATE(CalendarYear,5,1),(週の始まり="月曜日")+1)+29</f>
        <v>45074</v>
      </c>
      <c r="C24" s="234">
        <v>45075</v>
      </c>
      <c r="D24" s="234">
        <v>45076</v>
      </c>
      <c r="E24" s="234">
        <v>45077</v>
      </c>
      <c r="F24" s="234">
        <v>45078</v>
      </c>
      <c r="G24" s="80">
        <v>45079</v>
      </c>
      <c r="H24" s="234">
        <v>45080</v>
      </c>
      <c r="I24" s="7"/>
      <c r="J24" s="234">
        <f t="array" ref="J24:P24">DaysAndWeeks+DATE(CalendarYear,5,1)-WEEKDAY(DATE(CalendarYear,5,1),(週の始まり="月曜日")+1)+29</f>
        <v>45074</v>
      </c>
      <c r="K24" s="234">
        <v>45075</v>
      </c>
      <c r="L24" s="234">
        <v>45076</v>
      </c>
      <c r="M24" s="234">
        <v>45077</v>
      </c>
      <c r="N24" s="234">
        <v>45078</v>
      </c>
      <c r="O24" s="80">
        <v>45079</v>
      </c>
      <c r="P24" s="234">
        <v>45080</v>
      </c>
    </row>
    <row r="25" spans="1:16" s="30" customFormat="1" ht="14.1" customHeight="1" x14ac:dyDescent="0.25">
      <c r="A25" s="228"/>
      <c r="B25" s="271" t="s">
        <v>94</v>
      </c>
      <c r="C25" s="235"/>
      <c r="D25" s="235"/>
      <c r="E25" s="272" t="s">
        <v>96</v>
      </c>
      <c r="F25" s="235"/>
      <c r="G25" s="80"/>
      <c r="H25" s="235"/>
      <c r="I25" s="7"/>
      <c r="J25" s="271" t="s">
        <v>94</v>
      </c>
      <c r="K25" s="235"/>
      <c r="L25" s="235"/>
      <c r="M25" s="272" t="s">
        <v>96</v>
      </c>
      <c r="N25" s="235"/>
      <c r="O25" s="80"/>
      <c r="P25" s="235"/>
    </row>
    <row r="26" spans="1:16" s="30" customFormat="1" ht="14.1" customHeight="1" x14ac:dyDescent="0.3">
      <c r="A26" s="228"/>
      <c r="B26" s="250" t="s">
        <v>16</v>
      </c>
      <c r="C26" s="250" t="s">
        <v>16</v>
      </c>
      <c r="D26" s="242" t="s">
        <v>16</v>
      </c>
      <c r="E26" s="362" t="s">
        <v>95</v>
      </c>
      <c r="F26" s="257"/>
      <c r="G26" s="237"/>
      <c r="H26" s="237"/>
      <c r="I26" s="7"/>
      <c r="J26" s="250" t="s">
        <v>16</v>
      </c>
      <c r="K26" s="250" t="s">
        <v>16</v>
      </c>
      <c r="L26" s="242" t="s">
        <v>16</v>
      </c>
      <c r="M26" s="362" t="s">
        <v>5</v>
      </c>
      <c r="N26" s="257"/>
      <c r="O26" s="237"/>
      <c r="P26" s="237"/>
    </row>
    <row r="27" spans="1:16" s="30" customFormat="1" ht="14.1" customHeight="1" x14ac:dyDescent="0.25">
      <c r="A27" s="228"/>
      <c r="B27" s="267" t="s">
        <v>71</v>
      </c>
      <c r="C27" s="254" t="s">
        <v>15</v>
      </c>
      <c r="D27" s="268" t="s">
        <v>71</v>
      </c>
      <c r="E27" s="362"/>
      <c r="F27" s="258"/>
      <c r="G27" s="80"/>
      <c r="H27" s="235"/>
      <c r="I27" s="7"/>
      <c r="J27" s="267" t="s">
        <v>71</v>
      </c>
      <c r="K27" s="254" t="s">
        <v>15</v>
      </c>
      <c r="L27" s="268" t="s">
        <v>71</v>
      </c>
      <c r="M27" s="362"/>
      <c r="N27" s="258"/>
      <c r="O27" s="80"/>
      <c r="P27" s="235"/>
    </row>
    <row r="28" spans="1:16" s="31" customFormat="1" ht="14.1" customHeight="1" thickBot="1" x14ac:dyDescent="0.3">
      <c r="A28" s="241"/>
      <c r="B28" s="269" t="s">
        <v>26</v>
      </c>
      <c r="C28" s="269" t="s">
        <v>26</v>
      </c>
      <c r="D28" s="269" t="s">
        <v>26</v>
      </c>
      <c r="E28" s="363"/>
      <c r="F28" s="259"/>
      <c r="G28" s="238"/>
      <c r="H28" s="241"/>
      <c r="I28" s="9"/>
      <c r="J28" s="269" t="s">
        <v>26</v>
      </c>
      <c r="K28" s="269" t="s">
        <v>26</v>
      </c>
      <c r="L28" s="269" t="s">
        <v>26</v>
      </c>
      <c r="M28" s="363"/>
      <c r="N28" s="259"/>
      <c r="O28" s="238"/>
      <c r="P28" s="241"/>
    </row>
    <row r="29" spans="1:16" s="30" customFormat="1" ht="24" customHeight="1" x14ac:dyDescent="0.25">
      <c r="A29" s="228"/>
      <c r="B29" s="239">
        <f t="array" ref="B29:C29">DaysAndWeeks+DATE(CalendarYear,5,1)-WEEKDAY(DATE(CalendarYear,5,1),(週の始まり="月曜日")+1)+36</f>
        <v>45081</v>
      </c>
      <c r="C29" s="240">
        <v>45082</v>
      </c>
      <c r="D29" s="364" t="s">
        <v>13</v>
      </c>
      <c r="E29" s="365"/>
      <c r="F29" s="365"/>
      <c r="G29" s="365"/>
      <c r="H29" s="366"/>
      <c r="I29" s="7"/>
      <c r="J29" s="239">
        <f t="array" ref="J29:K29">DaysAndWeeks+DATE(CalendarYear,5,1)-WEEKDAY(DATE(CalendarYear,5,1),(週の始まり="月曜日")+1)+36</f>
        <v>45081</v>
      </c>
      <c r="K29" s="240">
        <v>45082</v>
      </c>
      <c r="L29" s="364" t="s">
        <v>13</v>
      </c>
      <c r="M29" s="365"/>
      <c r="N29" s="365"/>
      <c r="O29" s="365"/>
      <c r="P29" s="366"/>
    </row>
    <row r="30" spans="1:16" s="30" customFormat="1" ht="14.1" customHeight="1" x14ac:dyDescent="0.25">
      <c r="A30" s="228"/>
      <c r="B30" s="229"/>
      <c r="C30" s="231"/>
      <c r="D30" s="367"/>
      <c r="E30" s="334"/>
      <c r="F30" s="334"/>
      <c r="G30" s="334"/>
      <c r="H30" s="368"/>
      <c r="I30" s="7"/>
      <c r="J30" s="229"/>
      <c r="K30" s="231"/>
      <c r="L30" s="367"/>
      <c r="M30" s="334"/>
      <c r="N30" s="334"/>
      <c r="O30" s="334"/>
      <c r="P30" s="368"/>
    </row>
    <row r="31" spans="1:16" s="30" customFormat="1" ht="14.1" customHeight="1" x14ac:dyDescent="0.25">
      <c r="A31" s="228"/>
      <c r="B31" s="229"/>
      <c r="C31" s="231"/>
      <c r="D31" s="367"/>
      <c r="E31" s="334"/>
      <c r="F31" s="334"/>
      <c r="G31" s="334"/>
      <c r="H31" s="368"/>
      <c r="I31" s="7"/>
      <c r="J31" s="229"/>
      <c r="K31" s="231"/>
      <c r="L31" s="367"/>
      <c r="M31" s="334"/>
      <c r="N31" s="334"/>
      <c r="O31" s="334"/>
      <c r="P31" s="368"/>
    </row>
    <row r="32" spans="1:16" s="30" customFormat="1" ht="14.1" customHeight="1" x14ac:dyDescent="0.25">
      <c r="A32" s="228"/>
      <c r="B32" s="229"/>
      <c r="C32" s="231"/>
      <c r="D32" s="367"/>
      <c r="E32" s="334"/>
      <c r="F32" s="334"/>
      <c r="G32" s="334"/>
      <c r="H32" s="368"/>
      <c r="I32" s="7"/>
      <c r="J32" s="229"/>
      <c r="K32" s="231"/>
      <c r="L32" s="367"/>
      <c r="M32" s="334"/>
      <c r="N32" s="334"/>
      <c r="O32" s="334"/>
      <c r="P32" s="368"/>
    </row>
    <row r="33" spans="1:16" s="31" customFormat="1" ht="14.1" customHeight="1" thickBot="1" x14ac:dyDescent="0.3">
      <c r="A33" s="241"/>
      <c r="B33" s="232"/>
      <c r="C33" s="233"/>
      <c r="D33" s="369"/>
      <c r="E33" s="370"/>
      <c r="F33" s="370"/>
      <c r="G33" s="370"/>
      <c r="H33" s="371"/>
      <c r="I33" s="9"/>
      <c r="J33" s="232"/>
      <c r="K33" s="233"/>
      <c r="L33" s="369"/>
      <c r="M33" s="370"/>
      <c r="N33" s="370"/>
      <c r="O33" s="370"/>
      <c r="P33" s="371"/>
    </row>
    <row r="35" spans="1:16" ht="9" customHeight="1" x14ac:dyDescent="0.25">
      <c r="A35" s="1"/>
      <c r="B35" s="1"/>
      <c r="C35" s="1"/>
      <c r="D35" s="1"/>
      <c r="E35" s="344" t="s">
        <v>93</v>
      </c>
      <c r="F35" s="344"/>
      <c r="G35" s="344"/>
      <c r="H35" s="1"/>
      <c r="I35" s="1" t="s">
        <v>0</v>
      </c>
      <c r="J35" s="1"/>
      <c r="K35" s="1"/>
      <c r="L35" s="1"/>
      <c r="M35" s="344" t="s">
        <v>93</v>
      </c>
      <c r="N35" s="344"/>
      <c r="O35" s="344"/>
      <c r="P35" s="1"/>
    </row>
    <row r="36" spans="1:16" ht="96" customHeight="1" x14ac:dyDescent="0.25">
      <c r="A36" s="1"/>
      <c r="B36" s="354" t="str">
        <f>CalendarYear&amp;"年"&amp;"5月"</f>
        <v>2023年5月</v>
      </c>
      <c r="C36" s="354"/>
      <c r="D36" s="354"/>
      <c r="E36" s="344"/>
      <c r="F36" s="344"/>
      <c r="G36" s="344"/>
      <c r="H36" s="2"/>
      <c r="I36" s="1"/>
      <c r="J36" s="354" t="str">
        <f>CalendarYear&amp;"年"&amp;"5月"</f>
        <v>2023年5月</v>
      </c>
      <c r="K36" s="354"/>
      <c r="L36" s="354"/>
      <c r="M36" s="344"/>
      <c r="N36" s="344"/>
      <c r="O36" s="344"/>
      <c r="P36" s="2"/>
    </row>
    <row r="37" spans="1:16" s="29" customFormat="1" ht="24" customHeight="1" thickBot="1" x14ac:dyDescent="0.3">
      <c r="A37" s="244"/>
      <c r="B37" s="277" t="str">
        <f>週の始まり</f>
        <v>日曜日</v>
      </c>
      <c r="C37" s="14" t="str">
        <f t="shared" ref="C37:H37" si="2">TEXT(C38,"aaaa")</f>
        <v>月曜日</v>
      </c>
      <c r="D37" s="14" t="str">
        <f t="shared" si="2"/>
        <v>火曜日</v>
      </c>
      <c r="E37" s="14" t="str">
        <f t="shared" si="2"/>
        <v>水曜日</v>
      </c>
      <c r="F37" s="14" t="str">
        <f t="shared" si="2"/>
        <v>木曜日</v>
      </c>
      <c r="G37" s="14" t="str">
        <f t="shared" si="2"/>
        <v>金曜日</v>
      </c>
      <c r="H37" s="278" t="str">
        <f t="shared" si="2"/>
        <v>土曜日</v>
      </c>
      <c r="I37" s="3"/>
      <c r="J37" s="277" t="str">
        <f>週の始まり</f>
        <v>日曜日</v>
      </c>
      <c r="K37" s="14" t="str">
        <f t="shared" ref="K37:P37" si="3">TEXT(K38,"aaaa")</f>
        <v>月曜日</v>
      </c>
      <c r="L37" s="14" t="str">
        <f t="shared" si="3"/>
        <v>火曜日</v>
      </c>
      <c r="M37" s="14" t="str">
        <f t="shared" si="3"/>
        <v>水曜日</v>
      </c>
      <c r="N37" s="14" t="str">
        <f t="shared" si="3"/>
        <v>木曜日</v>
      </c>
      <c r="O37" s="14" t="str">
        <f t="shared" si="3"/>
        <v>金曜日</v>
      </c>
      <c r="P37" s="278" t="str">
        <f t="shared" si="3"/>
        <v>土曜日</v>
      </c>
    </row>
    <row r="38" spans="1:16" s="30" customFormat="1" ht="24" customHeight="1" x14ac:dyDescent="0.25">
      <c r="A38" s="228"/>
      <c r="B38" s="245">
        <f t="array" ref="B38:H38">DaysAndWeeks+DATE(CalendarYear,5,1)-WEEKDAY(DATE(CalendarYear,5,1),(週の始まり="月曜日")+1)+1</f>
        <v>45046</v>
      </c>
      <c r="C38" s="245">
        <v>45047</v>
      </c>
      <c r="D38" s="260">
        <v>45048</v>
      </c>
      <c r="E38" s="260">
        <v>45049</v>
      </c>
      <c r="F38" s="260">
        <v>45050</v>
      </c>
      <c r="G38" s="261">
        <v>45051</v>
      </c>
      <c r="H38" s="262">
        <v>45052</v>
      </c>
      <c r="I38" s="7"/>
      <c r="J38" s="245">
        <f t="array" ref="J38:P38">DaysAndWeeks+DATE(CalendarYear,5,1)-WEEKDAY(DATE(CalendarYear,5,1),(週の始まり="月曜日")+1)+1</f>
        <v>45046</v>
      </c>
      <c r="K38" s="245">
        <v>45047</v>
      </c>
      <c r="L38" s="260">
        <v>45048</v>
      </c>
      <c r="M38" s="260">
        <v>45049</v>
      </c>
      <c r="N38" s="260">
        <v>45050</v>
      </c>
      <c r="O38" s="261">
        <v>45051</v>
      </c>
      <c r="P38" s="262">
        <v>45052</v>
      </c>
    </row>
    <row r="39" spans="1:16" s="30" customFormat="1" ht="14.1" customHeight="1" x14ac:dyDescent="0.25">
      <c r="A39" s="228"/>
      <c r="B39" s="246"/>
      <c r="C39" s="362" t="s">
        <v>11</v>
      </c>
      <c r="D39" s="270"/>
      <c r="E39" s="273" t="s">
        <v>97</v>
      </c>
      <c r="F39" s="273" t="s">
        <v>97</v>
      </c>
      <c r="G39" s="273" t="s">
        <v>97</v>
      </c>
      <c r="H39" s="272" t="s">
        <v>98</v>
      </c>
      <c r="I39" s="7"/>
      <c r="J39" s="246"/>
      <c r="K39" s="362" t="s">
        <v>11</v>
      </c>
      <c r="L39" s="270"/>
      <c r="M39" s="273" t="s">
        <v>97</v>
      </c>
      <c r="N39" s="273" t="s">
        <v>97</v>
      </c>
      <c r="O39" s="273" t="s">
        <v>97</v>
      </c>
      <c r="P39" s="272" t="s">
        <v>98</v>
      </c>
    </row>
    <row r="40" spans="1:16" s="30" customFormat="1" ht="14.1" customHeight="1" x14ac:dyDescent="0.3">
      <c r="A40" s="228"/>
      <c r="B40" s="247"/>
      <c r="C40" s="362"/>
      <c r="D40" s="250" t="s">
        <v>16</v>
      </c>
      <c r="E40" s="250" t="s">
        <v>16</v>
      </c>
      <c r="F40" s="250" t="s">
        <v>16</v>
      </c>
      <c r="G40" s="242" t="s">
        <v>16</v>
      </c>
      <c r="H40" s="263" t="s">
        <v>16</v>
      </c>
      <c r="I40" s="7"/>
      <c r="J40" s="247"/>
      <c r="K40" s="362"/>
      <c r="L40" s="250" t="s">
        <v>16</v>
      </c>
      <c r="M40" s="250" t="s">
        <v>16</v>
      </c>
      <c r="N40" s="250" t="s">
        <v>16</v>
      </c>
      <c r="O40" s="242" t="s">
        <v>16</v>
      </c>
      <c r="P40" s="263" t="s">
        <v>16</v>
      </c>
    </row>
    <row r="41" spans="1:16" s="30" customFormat="1" ht="14.1" customHeight="1" x14ac:dyDescent="0.25">
      <c r="A41" s="228"/>
      <c r="B41" s="248"/>
      <c r="C41" s="362"/>
      <c r="D41" s="267" t="s">
        <v>71</v>
      </c>
      <c r="E41" s="267" t="s">
        <v>71</v>
      </c>
      <c r="F41" s="254" t="s">
        <v>15</v>
      </c>
      <c r="G41" s="268" t="s">
        <v>71</v>
      </c>
      <c r="H41" s="264" t="s">
        <v>15</v>
      </c>
      <c r="I41" s="7"/>
      <c r="J41" s="248"/>
      <c r="K41" s="362"/>
      <c r="L41" s="267" t="s">
        <v>71</v>
      </c>
      <c r="M41" s="267" t="s">
        <v>71</v>
      </c>
      <c r="N41" s="254" t="s">
        <v>15</v>
      </c>
      <c r="O41" s="268" t="s">
        <v>71</v>
      </c>
      <c r="P41" s="264" t="s">
        <v>15</v>
      </c>
    </row>
    <row r="42" spans="1:16" s="31" customFormat="1" ht="14.1" customHeight="1" thickBot="1" x14ac:dyDescent="0.3">
      <c r="A42" s="241"/>
      <c r="B42" s="249"/>
      <c r="C42" s="362"/>
      <c r="D42" s="255" t="s">
        <v>91</v>
      </c>
      <c r="E42" s="255" t="s">
        <v>91</v>
      </c>
      <c r="F42" s="252" t="s">
        <v>91</v>
      </c>
      <c r="G42" s="256" t="s">
        <v>91</v>
      </c>
      <c r="H42" s="265" t="s">
        <v>91</v>
      </c>
      <c r="I42" s="9"/>
      <c r="J42" s="249"/>
      <c r="K42" s="362"/>
      <c r="L42" s="255" t="s">
        <v>91</v>
      </c>
      <c r="M42" s="255" t="s">
        <v>91</v>
      </c>
      <c r="N42" s="252" t="s">
        <v>91</v>
      </c>
      <c r="O42" s="256" t="s">
        <v>91</v>
      </c>
      <c r="P42" s="265" t="s">
        <v>91</v>
      </c>
    </row>
    <row r="43" spans="1:16" s="30" customFormat="1" ht="24" customHeight="1" x14ac:dyDescent="0.25">
      <c r="A43" s="228"/>
      <c r="B43" s="229">
        <f t="array" ref="B43:H43">DaysAndWeeks+DATE(CalendarYear,5,1)-WEEKDAY(DATE(CalendarYear,5,1),(週の始まり="月曜日")+1)+8</f>
        <v>45053</v>
      </c>
      <c r="C43" s="239">
        <v>45054</v>
      </c>
      <c r="D43" s="239">
        <v>45055</v>
      </c>
      <c r="E43" s="239">
        <v>45056</v>
      </c>
      <c r="F43" s="229">
        <v>45057</v>
      </c>
      <c r="G43" s="230">
        <v>45058</v>
      </c>
      <c r="H43" s="266">
        <v>45059</v>
      </c>
      <c r="I43" s="7"/>
      <c r="J43" s="229">
        <f t="array" ref="J43:P43">DaysAndWeeks+DATE(CalendarYear,5,1)-WEEKDAY(DATE(CalendarYear,5,1),(週の始まり="月曜日")+1)+8</f>
        <v>45053</v>
      </c>
      <c r="K43" s="239">
        <v>45054</v>
      </c>
      <c r="L43" s="239">
        <v>45055</v>
      </c>
      <c r="M43" s="239">
        <v>45056</v>
      </c>
      <c r="N43" s="229">
        <v>45057</v>
      </c>
      <c r="O43" s="230">
        <v>45058</v>
      </c>
      <c r="P43" s="266">
        <v>45059</v>
      </c>
    </row>
    <row r="44" spans="1:16" s="30" customFormat="1" ht="14.1" customHeight="1" x14ac:dyDescent="0.25">
      <c r="A44" s="228"/>
      <c r="B44" s="274" t="s">
        <v>99</v>
      </c>
      <c r="C44" s="274" t="s">
        <v>99</v>
      </c>
      <c r="D44" s="229"/>
      <c r="E44" s="272" t="s">
        <v>96</v>
      </c>
      <c r="F44" s="229"/>
      <c r="G44" s="227"/>
      <c r="H44" s="272" t="s">
        <v>96</v>
      </c>
      <c r="I44" s="7"/>
      <c r="J44" s="274" t="s">
        <v>99</v>
      </c>
      <c r="K44" s="274" t="s">
        <v>99</v>
      </c>
      <c r="L44" s="229"/>
      <c r="M44" s="272" t="s">
        <v>96</v>
      </c>
      <c r="N44" s="229"/>
      <c r="O44" s="227"/>
      <c r="P44" s="272" t="s">
        <v>96</v>
      </c>
    </row>
    <row r="45" spans="1:16" s="30" customFormat="1" ht="14.1" customHeight="1" x14ac:dyDescent="0.25">
      <c r="A45" s="228"/>
      <c r="B45" s="250" t="s">
        <v>16</v>
      </c>
      <c r="C45" s="250" t="s">
        <v>16</v>
      </c>
      <c r="D45" s="250" t="s">
        <v>16</v>
      </c>
      <c r="E45" s="362" t="s">
        <v>5</v>
      </c>
      <c r="F45" s="250" t="s">
        <v>16</v>
      </c>
      <c r="G45" s="242" t="s">
        <v>16</v>
      </c>
      <c r="H45" s="250" t="s">
        <v>16</v>
      </c>
      <c r="I45" s="7"/>
      <c r="J45" s="250" t="s">
        <v>16</v>
      </c>
      <c r="K45" s="250" t="s">
        <v>16</v>
      </c>
      <c r="L45" s="250" t="s">
        <v>16</v>
      </c>
      <c r="M45" s="362" t="s">
        <v>5</v>
      </c>
      <c r="N45" s="250" t="s">
        <v>16</v>
      </c>
      <c r="O45" s="242" t="s">
        <v>16</v>
      </c>
      <c r="P45" s="250" t="s">
        <v>16</v>
      </c>
    </row>
    <row r="46" spans="1:16" s="30" customFormat="1" ht="14.1" customHeight="1" x14ac:dyDescent="0.25">
      <c r="A46" s="228"/>
      <c r="B46" s="267" t="s">
        <v>71</v>
      </c>
      <c r="C46" s="254" t="s">
        <v>15</v>
      </c>
      <c r="D46" s="267" t="s">
        <v>71</v>
      </c>
      <c r="E46" s="362"/>
      <c r="F46" s="254" t="s">
        <v>15</v>
      </c>
      <c r="G46" s="268" t="s">
        <v>71</v>
      </c>
      <c r="H46" s="254" t="s">
        <v>15</v>
      </c>
      <c r="I46" s="7"/>
      <c r="J46" s="267" t="s">
        <v>71</v>
      </c>
      <c r="K46" s="254" t="s">
        <v>15</v>
      </c>
      <c r="L46" s="267" t="s">
        <v>71</v>
      </c>
      <c r="M46" s="362"/>
      <c r="N46" s="254" t="s">
        <v>15</v>
      </c>
      <c r="O46" s="268" t="s">
        <v>71</v>
      </c>
      <c r="P46" s="254" t="s">
        <v>15</v>
      </c>
    </row>
    <row r="47" spans="1:16" s="31" customFormat="1" ht="14.1" customHeight="1" thickBot="1" x14ac:dyDescent="0.3">
      <c r="A47" s="241"/>
      <c r="B47" s="252" t="s">
        <v>91</v>
      </c>
      <c r="C47" s="255" t="s">
        <v>91</v>
      </c>
      <c r="D47" s="255" t="s">
        <v>91</v>
      </c>
      <c r="E47" s="363"/>
      <c r="F47" s="251" t="s">
        <v>92</v>
      </c>
      <c r="G47" s="251" t="s">
        <v>92</v>
      </c>
      <c r="H47" s="276" t="s">
        <v>92</v>
      </c>
      <c r="I47" s="9"/>
      <c r="J47" s="252" t="s">
        <v>91</v>
      </c>
      <c r="K47" s="255" t="s">
        <v>91</v>
      </c>
      <c r="L47" s="255" t="s">
        <v>91</v>
      </c>
      <c r="M47" s="363"/>
      <c r="N47" s="251" t="s">
        <v>92</v>
      </c>
      <c r="O47" s="251" t="s">
        <v>92</v>
      </c>
      <c r="P47" s="276" t="s">
        <v>92</v>
      </c>
    </row>
    <row r="48" spans="1:16" s="30" customFormat="1" ht="24" customHeight="1" x14ac:dyDescent="0.25">
      <c r="A48" s="228"/>
      <c r="B48" s="235">
        <f t="array" ref="B48:H48">DaysAndWeeks+DATE(CalendarYear,5,1)-WEEKDAY(DATE(CalendarYear,5,1),(週の始まり="月曜日")+1)+15</f>
        <v>45060</v>
      </c>
      <c r="C48" s="234">
        <v>45061</v>
      </c>
      <c r="D48" s="234">
        <v>45062</v>
      </c>
      <c r="E48" s="234">
        <v>45063</v>
      </c>
      <c r="F48" s="234">
        <v>45064</v>
      </c>
      <c r="G48" s="253">
        <v>45065</v>
      </c>
      <c r="H48" s="236">
        <v>45066</v>
      </c>
      <c r="I48" s="7"/>
      <c r="J48" s="235">
        <f t="array" ref="J48:P48">DaysAndWeeks+DATE(CalendarYear,5,1)-WEEKDAY(DATE(CalendarYear,5,1),(週の始まり="月曜日")+1)+15</f>
        <v>45060</v>
      </c>
      <c r="K48" s="234">
        <v>45061</v>
      </c>
      <c r="L48" s="234">
        <v>45062</v>
      </c>
      <c r="M48" s="234">
        <v>45063</v>
      </c>
      <c r="N48" s="234">
        <v>45064</v>
      </c>
      <c r="O48" s="253">
        <v>45065</v>
      </c>
      <c r="P48" s="236">
        <v>45066</v>
      </c>
    </row>
    <row r="49" spans="1:16" s="30" customFormat="1" ht="14.1" customHeight="1" x14ac:dyDescent="0.25">
      <c r="A49" s="228"/>
      <c r="B49" s="229"/>
      <c r="C49" s="235"/>
      <c r="D49" s="235"/>
      <c r="E49" s="272" t="s">
        <v>96</v>
      </c>
      <c r="F49" s="235"/>
      <c r="G49" s="243"/>
      <c r="H49" s="272" t="s">
        <v>96</v>
      </c>
      <c r="I49" s="7"/>
      <c r="J49" s="229"/>
      <c r="K49" s="235"/>
      <c r="L49" s="235"/>
      <c r="M49" s="272" t="s">
        <v>96</v>
      </c>
      <c r="N49" s="235"/>
      <c r="O49" s="243"/>
      <c r="P49" s="272" t="s">
        <v>96</v>
      </c>
    </row>
    <row r="50" spans="1:16" s="30" customFormat="1" ht="14.1" customHeight="1" x14ac:dyDescent="0.25">
      <c r="A50" s="228"/>
      <c r="B50" s="250" t="s">
        <v>16</v>
      </c>
      <c r="C50" s="250" t="s">
        <v>16</v>
      </c>
      <c r="D50" s="242" t="s">
        <v>16</v>
      </c>
      <c r="E50" s="362" t="s">
        <v>5</v>
      </c>
      <c r="F50" s="250" t="s">
        <v>16</v>
      </c>
      <c r="G50" s="242" t="s">
        <v>16</v>
      </c>
      <c r="H50" s="250" t="s">
        <v>16</v>
      </c>
      <c r="I50" s="7"/>
      <c r="J50" s="250" t="s">
        <v>16</v>
      </c>
      <c r="K50" s="250" t="s">
        <v>16</v>
      </c>
      <c r="L50" s="242" t="s">
        <v>16</v>
      </c>
      <c r="M50" s="362" t="s">
        <v>5</v>
      </c>
      <c r="N50" s="250" t="s">
        <v>16</v>
      </c>
      <c r="O50" s="242" t="s">
        <v>16</v>
      </c>
      <c r="P50" s="250" t="s">
        <v>16</v>
      </c>
    </row>
    <row r="51" spans="1:16" s="30" customFormat="1" ht="14.1" customHeight="1" x14ac:dyDescent="0.25">
      <c r="A51" s="228"/>
      <c r="B51" s="267" t="s">
        <v>71</v>
      </c>
      <c r="C51" s="254" t="s">
        <v>15</v>
      </c>
      <c r="D51" s="268" t="s">
        <v>71</v>
      </c>
      <c r="E51" s="362"/>
      <c r="F51" s="254" t="s">
        <v>15</v>
      </c>
      <c r="G51" s="268" t="s">
        <v>71</v>
      </c>
      <c r="H51" s="254" t="s">
        <v>15</v>
      </c>
      <c r="I51" s="7"/>
      <c r="J51" s="267" t="s">
        <v>71</v>
      </c>
      <c r="K51" s="254" t="s">
        <v>15</v>
      </c>
      <c r="L51" s="268" t="s">
        <v>71</v>
      </c>
      <c r="M51" s="362"/>
      <c r="N51" s="254" t="s">
        <v>15</v>
      </c>
      <c r="O51" s="268" t="s">
        <v>71</v>
      </c>
      <c r="P51" s="254" t="s">
        <v>15</v>
      </c>
    </row>
    <row r="52" spans="1:16" s="31" customFormat="1" ht="14.1" customHeight="1" thickBot="1" x14ac:dyDescent="0.3">
      <c r="A52" s="241"/>
      <c r="B52" s="251" t="s">
        <v>92</v>
      </c>
      <c r="C52" s="251" t="s">
        <v>92</v>
      </c>
      <c r="D52" s="251" t="s">
        <v>92</v>
      </c>
      <c r="E52" s="363"/>
      <c r="F52" s="251" t="s">
        <v>92</v>
      </c>
      <c r="G52" s="251" t="s">
        <v>92</v>
      </c>
      <c r="H52" s="251" t="s">
        <v>92</v>
      </c>
      <c r="I52" s="9"/>
      <c r="J52" s="251" t="s">
        <v>92</v>
      </c>
      <c r="K52" s="251" t="s">
        <v>92</v>
      </c>
      <c r="L52" s="251" t="s">
        <v>92</v>
      </c>
      <c r="M52" s="363"/>
      <c r="N52" s="251" t="s">
        <v>92</v>
      </c>
      <c r="O52" s="251" t="s">
        <v>92</v>
      </c>
      <c r="P52" s="251" t="s">
        <v>92</v>
      </c>
    </row>
    <row r="53" spans="1:16" s="30" customFormat="1" ht="24" customHeight="1" x14ac:dyDescent="0.25">
      <c r="A53" s="228"/>
      <c r="B53" s="239">
        <f t="array" ref="B53:H53">DaysAndWeeks+DATE(CalendarYear,5,1)-WEEKDAY(DATE(CalendarYear,5,1),(週の始まり="月曜日")+1)+22</f>
        <v>45067</v>
      </c>
      <c r="C53" s="239">
        <v>45068</v>
      </c>
      <c r="D53" s="239">
        <v>45069</v>
      </c>
      <c r="E53" s="229">
        <v>45070</v>
      </c>
      <c r="F53" s="239">
        <v>45071</v>
      </c>
      <c r="G53" s="275">
        <v>45072</v>
      </c>
      <c r="H53" s="266">
        <v>45073</v>
      </c>
      <c r="I53" s="7"/>
      <c r="J53" s="239">
        <f t="array" ref="J53:P53">DaysAndWeeks+DATE(CalendarYear,5,1)-WEEKDAY(DATE(CalendarYear,5,1),(週の始まり="月曜日")+1)+22</f>
        <v>45067</v>
      </c>
      <c r="K53" s="239">
        <v>45068</v>
      </c>
      <c r="L53" s="239">
        <v>45069</v>
      </c>
      <c r="M53" s="229">
        <v>45070</v>
      </c>
      <c r="N53" s="239">
        <v>45071</v>
      </c>
      <c r="O53" s="275">
        <v>45072</v>
      </c>
      <c r="P53" s="266">
        <v>45073</v>
      </c>
    </row>
    <row r="54" spans="1:16" s="30" customFormat="1" ht="14.1" customHeight="1" thickBot="1" x14ac:dyDescent="0.3">
      <c r="A54" s="228"/>
      <c r="B54" s="229"/>
      <c r="C54" s="229"/>
      <c r="D54" s="229"/>
      <c r="E54" s="272" t="s">
        <v>96</v>
      </c>
      <c r="F54" s="229"/>
      <c r="G54" s="227"/>
      <c r="H54" s="272" t="s">
        <v>96</v>
      </c>
      <c r="I54" s="7"/>
      <c r="J54" s="229"/>
      <c r="K54" s="229"/>
      <c r="L54" s="229"/>
      <c r="M54" s="272" t="s">
        <v>96</v>
      </c>
      <c r="N54" s="229"/>
      <c r="O54" s="227"/>
      <c r="P54" s="272" t="s">
        <v>96</v>
      </c>
    </row>
    <row r="55" spans="1:16" s="30" customFormat="1" ht="14.1" customHeight="1" x14ac:dyDescent="0.25">
      <c r="A55" s="228"/>
      <c r="B55" s="279" t="s">
        <v>16</v>
      </c>
      <c r="C55" s="250" t="s">
        <v>16</v>
      </c>
      <c r="D55" s="242" t="s">
        <v>16</v>
      </c>
      <c r="E55" s="362" t="s">
        <v>5</v>
      </c>
      <c r="F55" s="250" t="s">
        <v>16</v>
      </c>
      <c r="G55" s="242" t="s">
        <v>16</v>
      </c>
      <c r="H55" s="250" t="s">
        <v>16</v>
      </c>
      <c r="I55" s="7"/>
      <c r="J55" s="279" t="s">
        <v>16</v>
      </c>
      <c r="K55" s="250" t="s">
        <v>16</v>
      </c>
      <c r="L55" s="242" t="s">
        <v>16</v>
      </c>
      <c r="M55" s="362" t="s">
        <v>5</v>
      </c>
      <c r="N55" s="250" t="s">
        <v>16</v>
      </c>
      <c r="O55" s="242" t="s">
        <v>16</v>
      </c>
      <c r="P55" s="250" t="s">
        <v>16</v>
      </c>
    </row>
    <row r="56" spans="1:16" s="30" customFormat="1" ht="14.1" customHeight="1" x14ac:dyDescent="0.25">
      <c r="A56" s="228"/>
      <c r="B56" s="267" t="s">
        <v>71</v>
      </c>
      <c r="C56" s="254" t="s">
        <v>15</v>
      </c>
      <c r="D56" s="268" t="s">
        <v>71</v>
      </c>
      <c r="E56" s="362"/>
      <c r="F56" s="254" t="s">
        <v>15</v>
      </c>
      <c r="G56" s="268" t="s">
        <v>71</v>
      </c>
      <c r="H56" s="254" t="s">
        <v>15</v>
      </c>
      <c r="I56" s="7"/>
      <c r="J56" s="267" t="s">
        <v>71</v>
      </c>
      <c r="K56" s="254" t="s">
        <v>15</v>
      </c>
      <c r="L56" s="268" t="s">
        <v>71</v>
      </c>
      <c r="M56" s="362"/>
      <c r="N56" s="254" t="s">
        <v>15</v>
      </c>
      <c r="O56" s="268" t="s">
        <v>71</v>
      </c>
      <c r="P56" s="254" t="s">
        <v>15</v>
      </c>
    </row>
    <row r="57" spans="1:16" s="31" customFormat="1" ht="14.1" customHeight="1" thickBot="1" x14ac:dyDescent="0.3">
      <c r="A57" s="241"/>
      <c r="B57" s="269" t="s">
        <v>26</v>
      </c>
      <c r="C57" s="269" t="s">
        <v>26</v>
      </c>
      <c r="D57" s="269" t="s">
        <v>26</v>
      </c>
      <c r="E57" s="363"/>
      <c r="F57" s="269" t="s">
        <v>26</v>
      </c>
      <c r="G57" s="269" t="s">
        <v>26</v>
      </c>
      <c r="H57" s="269" t="s">
        <v>26</v>
      </c>
      <c r="I57" s="9"/>
      <c r="J57" s="269" t="s">
        <v>26</v>
      </c>
      <c r="K57" s="269" t="s">
        <v>26</v>
      </c>
      <c r="L57" s="269" t="s">
        <v>26</v>
      </c>
      <c r="M57" s="363"/>
      <c r="N57" s="269" t="s">
        <v>26</v>
      </c>
      <c r="O57" s="269" t="s">
        <v>26</v>
      </c>
      <c r="P57" s="269" t="s">
        <v>26</v>
      </c>
    </row>
    <row r="58" spans="1:16" s="30" customFormat="1" ht="24" customHeight="1" x14ac:dyDescent="0.25">
      <c r="A58" s="228"/>
      <c r="B58" s="234">
        <f t="array" ref="B58:H58">DaysAndWeeks+DATE(CalendarYear,5,1)-WEEKDAY(DATE(CalendarYear,5,1),(週の始まり="月曜日")+1)+29</f>
        <v>45074</v>
      </c>
      <c r="C58" s="234">
        <v>45075</v>
      </c>
      <c r="D58" s="234">
        <v>45076</v>
      </c>
      <c r="E58" s="234">
        <v>45077</v>
      </c>
      <c r="F58" s="234">
        <v>45078</v>
      </c>
      <c r="G58" s="80">
        <v>45079</v>
      </c>
      <c r="H58" s="234">
        <v>45080</v>
      </c>
      <c r="I58" s="7"/>
      <c r="J58" s="234">
        <f t="array" ref="J58:P58">DaysAndWeeks+DATE(CalendarYear,5,1)-WEEKDAY(DATE(CalendarYear,5,1),(週の始まり="月曜日")+1)+29</f>
        <v>45074</v>
      </c>
      <c r="K58" s="234">
        <v>45075</v>
      </c>
      <c r="L58" s="234">
        <v>45076</v>
      </c>
      <c r="M58" s="234">
        <v>45077</v>
      </c>
      <c r="N58" s="234">
        <v>45078</v>
      </c>
      <c r="O58" s="80">
        <v>45079</v>
      </c>
      <c r="P58" s="234">
        <v>45080</v>
      </c>
    </row>
    <row r="59" spans="1:16" s="30" customFormat="1" ht="14.1" customHeight="1" x14ac:dyDescent="0.25">
      <c r="A59" s="228"/>
      <c r="B59" s="271" t="s">
        <v>94</v>
      </c>
      <c r="C59" s="235"/>
      <c r="D59" s="235"/>
      <c r="E59" s="272" t="s">
        <v>96</v>
      </c>
      <c r="F59" s="235"/>
      <c r="G59" s="80"/>
      <c r="H59" s="235"/>
      <c r="I59" s="7"/>
      <c r="J59" s="271" t="s">
        <v>94</v>
      </c>
      <c r="K59" s="235"/>
      <c r="L59" s="235"/>
      <c r="M59" s="272" t="s">
        <v>96</v>
      </c>
      <c r="N59" s="235"/>
      <c r="O59" s="80"/>
      <c r="P59" s="235"/>
    </row>
    <row r="60" spans="1:16" s="30" customFormat="1" ht="14.1" customHeight="1" x14ac:dyDescent="0.3">
      <c r="A60" s="228"/>
      <c r="B60" s="250" t="s">
        <v>16</v>
      </c>
      <c r="C60" s="250" t="s">
        <v>16</v>
      </c>
      <c r="D60" s="242" t="s">
        <v>16</v>
      </c>
      <c r="E60" s="362" t="s">
        <v>5</v>
      </c>
      <c r="F60" s="257"/>
      <c r="G60" s="237"/>
      <c r="H60" s="237"/>
      <c r="I60" s="7"/>
      <c r="J60" s="250" t="s">
        <v>16</v>
      </c>
      <c r="K60" s="250" t="s">
        <v>16</v>
      </c>
      <c r="L60" s="242" t="s">
        <v>16</v>
      </c>
      <c r="M60" s="362" t="s">
        <v>5</v>
      </c>
      <c r="N60" s="257"/>
      <c r="O60" s="237"/>
      <c r="P60" s="237"/>
    </row>
    <row r="61" spans="1:16" s="30" customFormat="1" ht="14.1" customHeight="1" x14ac:dyDescent="0.25">
      <c r="A61" s="228"/>
      <c r="B61" s="267" t="s">
        <v>71</v>
      </c>
      <c r="C61" s="254" t="s">
        <v>15</v>
      </c>
      <c r="D61" s="268" t="s">
        <v>71</v>
      </c>
      <c r="E61" s="362"/>
      <c r="F61" s="258"/>
      <c r="G61" s="80"/>
      <c r="H61" s="235"/>
      <c r="I61" s="7"/>
      <c r="J61" s="267" t="s">
        <v>71</v>
      </c>
      <c r="K61" s="254" t="s">
        <v>15</v>
      </c>
      <c r="L61" s="268" t="s">
        <v>71</v>
      </c>
      <c r="M61" s="362"/>
      <c r="N61" s="258"/>
      <c r="O61" s="80"/>
      <c r="P61" s="235"/>
    </row>
    <row r="62" spans="1:16" s="31" customFormat="1" ht="14.1" customHeight="1" thickBot="1" x14ac:dyDescent="0.3">
      <c r="A62" s="241"/>
      <c r="B62" s="269" t="s">
        <v>26</v>
      </c>
      <c r="C62" s="269" t="s">
        <v>26</v>
      </c>
      <c r="D62" s="269" t="s">
        <v>26</v>
      </c>
      <c r="E62" s="363"/>
      <c r="F62" s="259"/>
      <c r="G62" s="238"/>
      <c r="H62" s="241"/>
      <c r="I62" s="9"/>
      <c r="J62" s="269" t="s">
        <v>26</v>
      </c>
      <c r="K62" s="269" t="s">
        <v>26</v>
      </c>
      <c r="L62" s="269" t="s">
        <v>26</v>
      </c>
      <c r="M62" s="363"/>
      <c r="N62" s="259"/>
      <c r="O62" s="238"/>
      <c r="P62" s="241"/>
    </row>
    <row r="63" spans="1:16" s="30" customFormat="1" ht="24" customHeight="1" x14ac:dyDescent="0.25">
      <c r="A63" s="228"/>
      <c r="B63" s="239">
        <f t="array" ref="B63:C63">DaysAndWeeks+DATE(CalendarYear,5,1)-WEEKDAY(DATE(CalendarYear,5,1),(週の始まり="月曜日")+1)+36</f>
        <v>45081</v>
      </c>
      <c r="C63" s="240">
        <v>45082</v>
      </c>
      <c r="D63" s="364" t="s">
        <v>13</v>
      </c>
      <c r="E63" s="365"/>
      <c r="F63" s="365"/>
      <c r="G63" s="365"/>
      <c r="H63" s="366"/>
      <c r="I63" s="7"/>
      <c r="J63" s="239">
        <f t="array" ref="J63:K63">DaysAndWeeks+DATE(CalendarYear,5,1)-WEEKDAY(DATE(CalendarYear,5,1),(週の始まり="月曜日")+1)+36</f>
        <v>45081</v>
      </c>
      <c r="K63" s="240">
        <v>45082</v>
      </c>
      <c r="L63" s="364" t="s">
        <v>13</v>
      </c>
      <c r="M63" s="365"/>
      <c r="N63" s="365"/>
      <c r="O63" s="365"/>
      <c r="P63" s="366"/>
    </row>
    <row r="64" spans="1:16" s="30" customFormat="1" ht="14.1" customHeight="1" x14ac:dyDescent="0.25">
      <c r="A64" s="228"/>
      <c r="B64" s="229"/>
      <c r="C64" s="231"/>
      <c r="D64" s="367"/>
      <c r="E64" s="334"/>
      <c r="F64" s="334"/>
      <c r="G64" s="334"/>
      <c r="H64" s="368"/>
      <c r="I64" s="7"/>
      <c r="J64" s="229"/>
      <c r="K64" s="231"/>
      <c r="L64" s="367"/>
      <c r="M64" s="334"/>
      <c r="N64" s="334"/>
      <c r="O64" s="334"/>
      <c r="P64" s="368"/>
    </row>
    <row r="65" spans="1:16" s="30" customFormat="1" ht="14.1" customHeight="1" x14ac:dyDescent="0.25">
      <c r="A65" s="228"/>
      <c r="B65" s="229"/>
      <c r="C65" s="231"/>
      <c r="D65" s="367"/>
      <c r="E65" s="334"/>
      <c r="F65" s="334"/>
      <c r="G65" s="334"/>
      <c r="H65" s="368"/>
      <c r="I65" s="7"/>
      <c r="J65" s="229"/>
      <c r="K65" s="231"/>
      <c r="L65" s="367"/>
      <c r="M65" s="334"/>
      <c r="N65" s="334"/>
      <c r="O65" s="334"/>
      <c r="P65" s="368"/>
    </row>
    <row r="66" spans="1:16" s="30" customFormat="1" ht="14.1" customHeight="1" x14ac:dyDescent="0.25">
      <c r="A66" s="228"/>
      <c r="B66" s="229"/>
      <c r="C66" s="231"/>
      <c r="D66" s="367"/>
      <c r="E66" s="334"/>
      <c r="F66" s="334"/>
      <c r="G66" s="334"/>
      <c r="H66" s="368"/>
      <c r="I66" s="7"/>
      <c r="J66" s="229"/>
      <c r="K66" s="231"/>
      <c r="L66" s="367"/>
      <c r="M66" s="334"/>
      <c r="N66" s="334"/>
      <c r="O66" s="334"/>
      <c r="P66" s="368"/>
    </row>
    <row r="67" spans="1:16" s="31" customFormat="1" ht="14.1" customHeight="1" thickBot="1" x14ac:dyDescent="0.3">
      <c r="A67" s="241"/>
      <c r="B67" s="232"/>
      <c r="C67" s="233"/>
      <c r="D67" s="369"/>
      <c r="E67" s="370"/>
      <c r="F67" s="370"/>
      <c r="G67" s="370"/>
      <c r="H67" s="371"/>
      <c r="I67" s="9"/>
      <c r="J67" s="232"/>
      <c r="K67" s="233"/>
      <c r="L67" s="369"/>
      <c r="M67" s="370"/>
      <c r="N67" s="370"/>
      <c r="O67" s="370"/>
      <c r="P67" s="371"/>
    </row>
  </sheetData>
  <mergeCells count="32">
    <mergeCell ref="D63:H67"/>
    <mergeCell ref="L63:P67"/>
    <mergeCell ref="M45:M47"/>
    <mergeCell ref="E50:E52"/>
    <mergeCell ref="M50:M52"/>
    <mergeCell ref="E55:E57"/>
    <mergeCell ref="M55:M57"/>
    <mergeCell ref="C39:C42"/>
    <mergeCell ref="K39:K42"/>
    <mergeCell ref="E45:E47"/>
    <mergeCell ref="E60:E62"/>
    <mergeCell ref="M60:M62"/>
    <mergeCell ref="M21:M23"/>
    <mergeCell ref="M26:M28"/>
    <mergeCell ref="L29:P33"/>
    <mergeCell ref="E35:G36"/>
    <mergeCell ref="M35:O36"/>
    <mergeCell ref="D29:H33"/>
    <mergeCell ref="E21:E23"/>
    <mergeCell ref="E26:E28"/>
    <mergeCell ref="B36:D36"/>
    <mergeCell ref="J36:L36"/>
    <mergeCell ref="M1:O2"/>
    <mergeCell ref="J2:L2"/>
    <mergeCell ref="K5:K8"/>
    <mergeCell ref="M11:M13"/>
    <mergeCell ref="M16:M18"/>
    <mergeCell ref="E1:G2"/>
    <mergeCell ref="B2:D2"/>
    <mergeCell ref="C5:C8"/>
    <mergeCell ref="E11:E13"/>
    <mergeCell ref="E16:E18"/>
  </mergeCells>
  <phoneticPr fontId="33"/>
  <conditionalFormatting sqref="B4:G4 B5 E5:G5">
    <cfRule type="expression" dxfId="367" priority="7">
      <formula>DAY(B4)&gt;8</formula>
    </cfRule>
  </conditionalFormatting>
  <conditionalFormatting sqref="B38:G38 B39 E39:G39">
    <cfRule type="expression" dxfId="366" priority="3">
      <formula>DAY(B38)&gt;8</formula>
    </cfRule>
  </conditionalFormatting>
  <conditionalFormatting sqref="B24:H24 B25:D25 F25:H25 G26:H27 B29:C32">
    <cfRule type="expression" dxfId="365" priority="8">
      <formula>AND(DAY(B24)&gt;=1,DAY(B24)&lt;=15)</formula>
    </cfRule>
  </conditionalFormatting>
  <conditionalFormatting sqref="B58:H58 B59:D59 F59:H59 G60:H61 B63:C66">
    <cfRule type="expression" dxfId="364" priority="4">
      <formula>AND(DAY(B58)&gt;=1,DAY(B58)&lt;=15)</formula>
    </cfRule>
  </conditionalFormatting>
  <conditionalFormatting sqref="J4:O4 J5 M5:O5">
    <cfRule type="expression" dxfId="363" priority="5">
      <formula>DAY(J4)&gt;8</formula>
    </cfRule>
  </conditionalFormatting>
  <conditionalFormatting sqref="J38:O38 J39 M39:O39">
    <cfRule type="expression" dxfId="362" priority="1">
      <formula>DAY(J38)&gt;8</formula>
    </cfRule>
  </conditionalFormatting>
  <conditionalFormatting sqref="J24:P24 J25:L25 N25:P25 O26:P27 J29:K32">
    <cfRule type="expression" dxfId="361" priority="6">
      <formula>AND(DAY(J24)&gt;=1,DAY(J24)&lt;=15)</formula>
    </cfRule>
  </conditionalFormatting>
  <conditionalFormatting sqref="J58:P58 J59:L59 N59:P59 O60:P61 J63:K66">
    <cfRule type="expression" dxfId="360" priority="2">
      <formula>AND(DAY(J58)&gt;=1,DAY(J58)&lt;=15)</formula>
    </cfRule>
  </conditionalFormatting>
  <dataValidations count="6">
    <dataValidation allowBlank="1" showInputMessage="1" showErrorMessage="1" prompt="曜日は自動的に決定されます" sqref="C3:H3 K3:P3 C37:H37 K37:P37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 J2:L2 B36:D36 J36:L36" xr:uid="{00000000-0002-0000-0400-000001000000}"/>
    <dataValidation allowBlank="1" showInputMessage="1" showErrorMessage="1" prompt="5 月の月間カレンダー" sqref="A1 A35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 J4:J5 B38:B39 J38:J39" xr:uid="{00000000-0002-0000-0400-000003000000}"/>
    <dataValidation allowBlank="1" showInputMessage="1" prompt="このセルに毎月のメモを入力します" sqref="D29 L29 D63 L63" xr:uid="{49D73ECA-A5C4-4113-A674-1E1201800ED1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 J3 B37 J37" xr:uid="{00000000-0002-0000-0400-000007000000}"/>
  </dataValidations>
  <printOptions horizontalCentered="1" verticalCentered="1"/>
  <pageMargins left="0" right="0" top="0" bottom="0" header="0.31496062992125984" footer="0.31496062992125984"/>
  <pageSetup paperSize="9" scale="46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Q67"/>
  <sheetViews>
    <sheetView showGridLines="0" zoomScale="60" zoomScaleNormal="60" workbookViewId="0">
      <selection activeCell="F8" sqref="F8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10" width="1.77734375" style="28" customWidth="1"/>
    <col min="11" max="17" width="16.77734375" style="28" customWidth="1"/>
    <col min="18" max="18" width="3.21875" style="28" customWidth="1"/>
    <col min="19" max="16384" width="8.88671875" style="28"/>
  </cols>
  <sheetData>
    <row r="1" spans="1:17" ht="9" customHeight="1" x14ac:dyDescent="0.25">
      <c r="A1" s="1"/>
      <c r="B1" s="1"/>
      <c r="C1" s="1"/>
      <c r="D1" s="1"/>
      <c r="E1" s="344" t="s">
        <v>104</v>
      </c>
      <c r="F1" s="344"/>
      <c r="G1" s="344"/>
      <c r="H1" s="1"/>
      <c r="I1" s="1" t="s">
        <v>0</v>
      </c>
      <c r="J1" s="1"/>
      <c r="K1" s="1"/>
      <c r="L1" s="1"/>
      <c r="M1" s="1"/>
      <c r="N1" s="344" t="s">
        <v>104</v>
      </c>
      <c r="O1" s="344"/>
      <c r="P1" s="344"/>
      <c r="Q1" s="1"/>
    </row>
    <row r="2" spans="1:17" ht="96" customHeight="1" x14ac:dyDescent="0.25">
      <c r="A2" s="1"/>
      <c r="B2" s="372" t="str">
        <f>CalendarYear&amp;"年"&amp;"6月"</f>
        <v>2023年6月</v>
      </c>
      <c r="C2" s="372"/>
      <c r="D2" s="372"/>
      <c r="E2" s="344"/>
      <c r="F2" s="344"/>
      <c r="G2" s="344"/>
      <c r="H2" s="2"/>
      <c r="I2" s="1"/>
      <c r="J2" s="1"/>
      <c r="K2" s="372" t="str">
        <f>CalendarYear&amp;"年"&amp;"6月"</f>
        <v>2023年6月</v>
      </c>
      <c r="L2" s="372"/>
      <c r="M2" s="372"/>
      <c r="N2" s="344"/>
      <c r="O2" s="344"/>
      <c r="P2" s="344"/>
      <c r="Q2" s="2"/>
    </row>
    <row r="3" spans="1:17" s="29" customFormat="1" ht="24" customHeight="1" x14ac:dyDescent="0.25">
      <c r="A3" s="3"/>
      <c r="B3" s="289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3"/>
      <c r="J3" s="3"/>
      <c r="K3" s="289" t="str">
        <f>週の始まり</f>
        <v>日曜日</v>
      </c>
      <c r="L3" s="19" t="str">
        <f t="shared" ref="L3:Q3" si="1">TEXT(L4,"aaaa")</f>
        <v>月曜日</v>
      </c>
      <c r="M3" s="19" t="str">
        <f t="shared" si="1"/>
        <v>火曜日</v>
      </c>
      <c r="N3" s="19" t="str">
        <f t="shared" si="1"/>
        <v>水曜日</v>
      </c>
      <c r="O3" s="19" t="str">
        <f t="shared" si="1"/>
        <v>木曜日</v>
      </c>
      <c r="P3" s="19" t="str">
        <f t="shared" si="1"/>
        <v>金曜日</v>
      </c>
      <c r="Q3" s="20" t="str">
        <f t="shared" si="1"/>
        <v>土曜日</v>
      </c>
    </row>
    <row r="4" spans="1:17" s="30" customFormat="1" ht="24" customHeight="1" x14ac:dyDescent="0.25">
      <c r="A4" s="7"/>
      <c r="B4" s="290">
        <f t="array" ref="B4:H4">DaysAndWeeks+DATE(CalendarYear,6,1)-WEEKDAY(DATE(CalendarYear,6,1),(週の始まり="月曜日")+1)+1</f>
        <v>45074</v>
      </c>
      <c r="C4" s="39">
        <v>45075</v>
      </c>
      <c r="D4" s="39">
        <v>45076</v>
      </c>
      <c r="E4" s="39">
        <v>45077</v>
      </c>
      <c r="F4" s="39">
        <v>45078</v>
      </c>
      <c r="G4" s="39">
        <v>45079</v>
      </c>
      <c r="H4" s="39">
        <v>45080</v>
      </c>
      <c r="I4" s="7"/>
      <c r="J4" s="7"/>
      <c r="K4" s="290">
        <f t="array" ref="K4:Q4">DaysAndWeeks+DATE(CalendarYear,6,1)-WEEKDAY(DATE(CalendarYear,6,1),(週の始まり="月曜日")+1)+1</f>
        <v>45074</v>
      </c>
      <c r="L4" s="39">
        <v>45075</v>
      </c>
      <c r="M4" s="39">
        <v>45076</v>
      </c>
      <c r="N4" s="39">
        <v>45077</v>
      </c>
      <c r="O4" s="39">
        <v>45078</v>
      </c>
      <c r="P4" s="39">
        <v>45079</v>
      </c>
      <c r="Q4" s="39">
        <v>45080</v>
      </c>
    </row>
    <row r="5" spans="1:17" s="30" customFormat="1" ht="14.1" customHeight="1" x14ac:dyDescent="0.25">
      <c r="A5" s="291"/>
      <c r="B5" s="288"/>
      <c r="C5" s="72"/>
      <c r="D5" s="72"/>
      <c r="E5" s="381" t="s">
        <v>14</v>
      </c>
      <c r="F5" s="72"/>
      <c r="G5" s="72"/>
      <c r="H5" s="72"/>
      <c r="I5" s="7"/>
      <c r="J5" s="7"/>
      <c r="K5" s="288"/>
      <c r="L5" s="72"/>
      <c r="M5" s="72"/>
      <c r="N5" s="381" t="s">
        <v>5</v>
      </c>
      <c r="O5" s="72"/>
      <c r="P5" s="72"/>
      <c r="Q5" s="72"/>
    </row>
    <row r="6" spans="1:17" s="30" customFormat="1" ht="14.1" customHeight="1" x14ac:dyDescent="0.25">
      <c r="A6" s="291"/>
      <c r="B6" s="288"/>
      <c r="C6" s="72"/>
      <c r="D6" s="72"/>
      <c r="E6" s="382"/>
      <c r="F6" s="282" t="s">
        <v>16</v>
      </c>
      <c r="G6" s="282" t="s">
        <v>16</v>
      </c>
      <c r="H6" s="282" t="s">
        <v>16</v>
      </c>
      <c r="I6" s="7"/>
      <c r="J6" s="7"/>
      <c r="K6" s="288"/>
      <c r="L6" s="72"/>
      <c r="M6" s="72"/>
      <c r="N6" s="382"/>
      <c r="O6" s="282" t="s">
        <v>16</v>
      </c>
      <c r="P6" s="282" t="s">
        <v>16</v>
      </c>
      <c r="Q6" s="282" t="s">
        <v>16</v>
      </c>
    </row>
    <row r="7" spans="1:17" s="30" customFormat="1" ht="13.5" customHeight="1" x14ac:dyDescent="0.25">
      <c r="A7" s="291"/>
      <c r="B7" s="288"/>
      <c r="C7" s="72"/>
      <c r="D7" s="72"/>
      <c r="E7" s="382"/>
      <c r="F7" s="285" t="s">
        <v>102</v>
      </c>
      <c r="G7" s="285" t="s">
        <v>102</v>
      </c>
      <c r="H7" s="285" t="s">
        <v>102</v>
      </c>
      <c r="I7" s="7"/>
      <c r="J7" s="7"/>
      <c r="K7" s="288"/>
      <c r="L7" s="72"/>
      <c r="M7" s="72"/>
      <c r="N7" s="382"/>
      <c r="O7" s="285" t="s">
        <v>102</v>
      </c>
      <c r="P7" s="285" t="s">
        <v>102</v>
      </c>
      <c r="Q7" s="285" t="s">
        <v>102</v>
      </c>
    </row>
    <row r="8" spans="1:17" s="31" customFormat="1" ht="14.1" customHeight="1" x14ac:dyDescent="0.25">
      <c r="A8" s="292"/>
      <c r="B8" s="303"/>
      <c r="C8" s="21"/>
      <c r="D8" s="21"/>
      <c r="E8" s="383"/>
      <c r="F8" s="284" t="s">
        <v>15</v>
      </c>
      <c r="G8" s="287" t="s">
        <v>103</v>
      </c>
      <c r="H8" s="284" t="s">
        <v>15</v>
      </c>
      <c r="I8" s="9"/>
      <c r="J8" s="9"/>
      <c r="K8" s="303"/>
      <c r="L8" s="21"/>
      <c r="M8" s="21"/>
      <c r="N8" s="383"/>
      <c r="O8" s="284" t="s">
        <v>15</v>
      </c>
      <c r="P8" s="287" t="s">
        <v>103</v>
      </c>
      <c r="Q8" s="284" t="s">
        <v>15</v>
      </c>
    </row>
    <row r="9" spans="1:17" s="30" customFormat="1" ht="24" customHeight="1" x14ac:dyDescent="0.25">
      <c r="A9" s="291"/>
      <c r="B9" s="298">
        <f t="array" ref="B9:H9">DaysAndWeeks+DATE(CalendarYear,6,1)-WEEKDAY(DATE(CalendarYear,6,1),(週の始まり="月曜日")+1)+8</f>
        <v>45081</v>
      </c>
      <c r="C9" s="40">
        <v>45082</v>
      </c>
      <c r="D9" s="40">
        <v>45083</v>
      </c>
      <c r="E9" s="40">
        <v>45084</v>
      </c>
      <c r="F9" s="40">
        <v>45085</v>
      </c>
      <c r="G9" s="40">
        <v>45086</v>
      </c>
      <c r="H9" s="40">
        <v>45087</v>
      </c>
      <c r="I9" s="7"/>
      <c r="J9" s="7"/>
      <c r="K9" s="298">
        <f t="array" ref="K9:Q9">DaysAndWeeks+DATE(CalendarYear,6,1)-WEEKDAY(DATE(CalendarYear,6,1),(週の始まり="月曜日")+1)+8</f>
        <v>45081</v>
      </c>
      <c r="L9" s="40">
        <v>45082</v>
      </c>
      <c r="M9" s="40">
        <v>45083</v>
      </c>
      <c r="N9" s="40">
        <v>45084</v>
      </c>
      <c r="O9" s="40">
        <v>45085</v>
      </c>
      <c r="P9" s="40">
        <v>45086</v>
      </c>
      <c r="Q9" s="40">
        <v>45087</v>
      </c>
    </row>
    <row r="10" spans="1:17" s="30" customFormat="1" ht="14.1" customHeight="1" x14ac:dyDescent="0.25">
      <c r="A10" s="7"/>
      <c r="B10" s="299"/>
      <c r="C10" s="73"/>
      <c r="D10" s="73"/>
      <c r="E10" s="381" t="s">
        <v>14</v>
      </c>
      <c r="F10" s="73"/>
      <c r="G10" s="73"/>
      <c r="H10" s="286"/>
      <c r="I10" s="7"/>
      <c r="J10" s="7"/>
      <c r="K10" s="299"/>
      <c r="L10" s="73"/>
      <c r="M10" s="73"/>
      <c r="N10" s="381" t="s">
        <v>5</v>
      </c>
      <c r="O10" s="73"/>
      <c r="P10" s="73"/>
      <c r="Q10" s="286"/>
    </row>
    <row r="11" spans="1:17" s="30" customFormat="1" ht="14.1" customHeight="1" x14ac:dyDescent="0.25">
      <c r="A11" s="7"/>
      <c r="B11" s="296" t="s">
        <v>16</v>
      </c>
      <c r="C11" s="282" t="s">
        <v>16</v>
      </c>
      <c r="D11" s="282" t="s">
        <v>16</v>
      </c>
      <c r="E11" s="382"/>
      <c r="F11" s="282" t="s">
        <v>16</v>
      </c>
      <c r="G11" s="282" t="s">
        <v>16</v>
      </c>
      <c r="H11" s="282" t="s">
        <v>16</v>
      </c>
      <c r="I11" s="7"/>
      <c r="J11" s="7"/>
      <c r="K11" s="296" t="s">
        <v>16</v>
      </c>
      <c r="L11" s="282" t="s">
        <v>16</v>
      </c>
      <c r="M11" s="282" t="s">
        <v>16</v>
      </c>
      <c r="N11" s="382"/>
      <c r="O11" s="282" t="s">
        <v>16</v>
      </c>
      <c r="P11" s="282" t="s">
        <v>16</v>
      </c>
      <c r="Q11" s="282" t="s">
        <v>16</v>
      </c>
    </row>
    <row r="12" spans="1:17" s="30" customFormat="1" ht="14.1" customHeight="1" x14ac:dyDescent="0.25">
      <c r="A12" s="7"/>
      <c r="B12" s="300" t="s">
        <v>102</v>
      </c>
      <c r="C12" s="285" t="s">
        <v>102</v>
      </c>
      <c r="D12" s="285" t="s">
        <v>102</v>
      </c>
      <c r="E12" s="382"/>
      <c r="F12" s="285" t="s">
        <v>102</v>
      </c>
      <c r="G12" s="285" t="s">
        <v>102</v>
      </c>
      <c r="H12" s="285" t="s">
        <v>102</v>
      </c>
      <c r="I12" s="7"/>
      <c r="J12" s="7"/>
      <c r="K12" s="300" t="s">
        <v>102</v>
      </c>
      <c r="L12" s="285" t="s">
        <v>102</v>
      </c>
      <c r="M12" s="285" t="s">
        <v>102</v>
      </c>
      <c r="N12" s="382"/>
      <c r="O12" s="285" t="s">
        <v>102</v>
      </c>
      <c r="P12" s="285" t="s">
        <v>102</v>
      </c>
      <c r="Q12" s="285" t="s">
        <v>102</v>
      </c>
    </row>
    <row r="13" spans="1:17" s="31" customFormat="1" ht="14.1" customHeight="1" x14ac:dyDescent="0.25">
      <c r="A13" s="9"/>
      <c r="B13" s="301" t="s">
        <v>103</v>
      </c>
      <c r="C13" s="284" t="s">
        <v>15</v>
      </c>
      <c r="D13" s="287" t="s">
        <v>103</v>
      </c>
      <c r="E13" s="383"/>
      <c r="F13" s="284" t="s">
        <v>15</v>
      </c>
      <c r="G13" s="287" t="s">
        <v>103</v>
      </c>
      <c r="H13" s="284" t="s">
        <v>15</v>
      </c>
      <c r="I13" s="9"/>
      <c r="J13" s="9"/>
      <c r="K13" s="301" t="s">
        <v>103</v>
      </c>
      <c r="L13" s="284" t="s">
        <v>15</v>
      </c>
      <c r="M13" s="287" t="s">
        <v>103</v>
      </c>
      <c r="N13" s="383"/>
      <c r="O13" s="284" t="s">
        <v>15</v>
      </c>
      <c r="P13" s="287" t="s">
        <v>103</v>
      </c>
      <c r="Q13" s="284" t="s">
        <v>15</v>
      </c>
    </row>
    <row r="14" spans="1:17" s="30" customFormat="1" ht="24" customHeight="1" x14ac:dyDescent="0.25">
      <c r="A14" s="7"/>
      <c r="B14" s="302">
        <f t="array" ref="B14:H14">DaysAndWeeks+DATE(CalendarYear,6,1)-WEEKDAY(DATE(CalendarYear,6,1),(週の始まり="月曜日")+1)+15</f>
        <v>45088</v>
      </c>
      <c r="C14" s="41">
        <v>45089</v>
      </c>
      <c r="D14" s="41">
        <v>45090</v>
      </c>
      <c r="E14" s="41">
        <v>45091</v>
      </c>
      <c r="F14" s="41">
        <v>45092</v>
      </c>
      <c r="G14" s="41">
        <v>45093</v>
      </c>
      <c r="H14" s="41">
        <v>45094</v>
      </c>
      <c r="I14" s="7"/>
      <c r="J14" s="7"/>
      <c r="K14" s="302">
        <f t="array" ref="K14:Q14">DaysAndWeeks+DATE(CalendarYear,6,1)-WEEKDAY(DATE(CalendarYear,6,1),(週の始まり="月曜日")+1)+15</f>
        <v>45088</v>
      </c>
      <c r="L14" s="41">
        <v>45089</v>
      </c>
      <c r="M14" s="41">
        <v>45090</v>
      </c>
      <c r="N14" s="41">
        <v>45091</v>
      </c>
      <c r="O14" s="41">
        <v>45092</v>
      </c>
      <c r="P14" s="41">
        <v>45093</v>
      </c>
      <c r="Q14" s="41">
        <v>45094</v>
      </c>
    </row>
    <row r="15" spans="1:17" s="30" customFormat="1" ht="14.1" customHeight="1" x14ac:dyDescent="0.25">
      <c r="A15" s="291"/>
      <c r="B15" s="304"/>
      <c r="C15" s="74"/>
      <c r="D15" s="74"/>
      <c r="E15" s="381" t="s">
        <v>14</v>
      </c>
      <c r="F15" s="74"/>
      <c r="G15" s="283" t="s">
        <v>101</v>
      </c>
      <c r="H15" s="283" t="s">
        <v>101</v>
      </c>
      <c r="I15" s="7"/>
      <c r="J15" s="7"/>
      <c r="K15" s="304"/>
      <c r="L15" s="74"/>
      <c r="M15" s="74"/>
      <c r="N15" s="381" t="s">
        <v>5</v>
      </c>
      <c r="O15" s="74"/>
      <c r="P15" s="283" t="s">
        <v>101</v>
      </c>
      <c r="Q15" s="283" t="s">
        <v>101</v>
      </c>
    </row>
    <row r="16" spans="1:17" s="30" customFormat="1" ht="14.1" customHeight="1" x14ac:dyDescent="0.25">
      <c r="A16" s="7"/>
      <c r="B16" s="296" t="s">
        <v>16</v>
      </c>
      <c r="C16" s="282" t="s">
        <v>16</v>
      </c>
      <c r="D16" s="282" t="s">
        <v>16</v>
      </c>
      <c r="E16" s="382"/>
      <c r="F16" s="282" t="s">
        <v>16</v>
      </c>
      <c r="G16" s="282" t="s">
        <v>16</v>
      </c>
      <c r="H16" s="282" t="s">
        <v>16</v>
      </c>
      <c r="I16" s="7"/>
      <c r="J16" s="7"/>
      <c r="K16" s="296" t="s">
        <v>16</v>
      </c>
      <c r="L16" s="282" t="s">
        <v>16</v>
      </c>
      <c r="M16" s="282" t="s">
        <v>16</v>
      </c>
      <c r="N16" s="382"/>
      <c r="O16" s="282" t="s">
        <v>16</v>
      </c>
      <c r="P16" s="282" t="s">
        <v>16</v>
      </c>
      <c r="Q16" s="282" t="s">
        <v>16</v>
      </c>
    </row>
    <row r="17" spans="1:17" s="30" customFormat="1" ht="14.1" customHeight="1" x14ac:dyDescent="0.25">
      <c r="A17" s="7"/>
      <c r="B17" s="300" t="s">
        <v>102</v>
      </c>
      <c r="C17" s="285" t="s">
        <v>102</v>
      </c>
      <c r="D17" s="285" t="s">
        <v>102</v>
      </c>
      <c r="E17" s="382"/>
      <c r="F17" s="285" t="s">
        <v>102</v>
      </c>
      <c r="G17" s="281" t="s">
        <v>100</v>
      </c>
      <c r="H17" s="281" t="s">
        <v>100</v>
      </c>
      <c r="I17" s="7"/>
      <c r="J17" s="7"/>
      <c r="K17" s="300" t="s">
        <v>102</v>
      </c>
      <c r="L17" s="285" t="s">
        <v>102</v>
      </c>
      <c r="M17" s="285" t="s">
        <v>102</v>
      </c>
      <c r="N17" s="382"/>
      <c r="O17" s="285" t="s">
        <v>102</v>
      </c>
      <c r="P17" s="281" t="s">
        <v>100</v>
      </c>
      <c r="Q17" s="281" t="s">
        <v>100</v>
      </c>
    </row>
    <row r="18" spans="1:17" s="31" customFormat="1" ht="14.1" customHeight="1" x14ac:dyDescent="0.25">
      <c r="A18" s="9"/>
      <c r="B18" s="301" t="s">
        <v>103</v>
      </c>
      <c r="C18" s="284" t="s">
        <v>15</v>
      </c>
      <c r="D18" s="287" t="s">
        <v>103</v>
      </c>
      <c r="E18" s="383"/>
      <c r="F18" s="284" t="s">
        <v>15</v>
      </c>
      <c r="G18" s="287" t="s">
        <v>103</v>
      </c>
      <c r="H18" s="284" t="s">
        <v>15</v>
      </c>
      <c r="I18" s="9"/>
      <c r="J18" s="9"/>
      <c r="K18" s="301" t="s">
        <v>103</v>
      </c>
      <c r="L18" s="284" t="s">
        <v>15</v>
      </c>
      <c r="M18" s="287" t="s">
        <v>103</v>
      </c>
      <c r="N18" s="383"/>
      <c r="O18" s="284" t="s">
        <v>15</v>
      </c>
      <c r="P18" s="287" t="s">
        <v>103</v>
      </c>
      <c r="Q18" s="284" t="s">
        <v>15</v>
      </c>
    </row>
    <row r="19" spans="1:17" s="30" customFormat="1" ht="24" customHeight="1" x14ac:dyDescent="0.25">
      <c r="A19" s="7"/>
      <c r="B19" s="298">
        <f t="array" ref="B19:H19">DaysAndWeeks+DATE(CalendarYear,6,1)-WEEKDAY(DATE(CalendarYear,6,1),(週の始まり="月曜日")+1)+22</f>
        <v>45095</v>
      </c>
      <c r="C19" s="40">
        <v>45096</v>
      </c>
      <c r="D19" s="40">
        <v>45097</v>
      </c>
      <c r="E19" s="40">
        <v>45098</v>
      </c>
      <c r="F19" s="40">
        <v>45099</v>
      </c>
      <c r="G19" s="40">
        <v>45100</v>
      </c>
      <c r="H19" s="40">
        <v>45101</v>
      </c>
      <c r="I19" s="7"/>
      <c r="J19" s="7"/>
      <c r="K19" s="298">
        <f t="array" ref="K19:Q19">DaysAndWeeks+DATE(CalendarYear,6,1)-WEEKDAY(DATE(CalendarYear,6,1),(週の始まり="月曜日")+1)+22</f>
        <v>45095</v>
      </c>
      <c r="L19" s="40">
        <v>45096</v>
      </c>
      <c r="M19" s="40">
        <v>45097</v>
      </c>
      <c r="N19" s="40">
        <v>45098</v>
      </c>
      <c r="O19" s="40">
        <v>45099</v>
      </c>
      <c r="P19" s="40">
        <v>45100</v>
      </c>
      <c r="Q19" s="40">
        <v>45101</v>
      </c>
    </row>
    <row r="20" spans="1:17" s="30" customFormat="1" ht="14.1" customHeight="1" x14ac:dyDescent="0.25">
      <c r="A20" s="7"/>
      <c r="B20" s="297" t="s">
        <v>101</v>
      </c>
      <c r="C20" s="283" t="s">
        <v>101</v>
      </c>
      <c r="D20" s="73"/>
      <c r="E20" s="381" t="s">
        <v>14</v>
      </c>
      <c r="F20" s="73"/>
      <c r="G20" s="73"/>
      <c r="H20" s="73"/>
      <c r="I20" s="7"/>
      <c r="J20" s="7"/>
      <c r="K20" s="297" t="s">
        <v>101</v>
      </c>
      <c r="L20" s="283" t="s">
        <v>101</v>
      </c>
      <c r="M20" s="73"/>
      <c r="N20" s="381" t="s">
        <v>5</v>
      </c>
      <c r="O20" s="73"/>
      <c r="P20" s="73"/>
      <c r="Q20" s="73"/>
    </row>
    <row r="21" spans="1:17" s="30" customFormat="1" ht="14.1" customHeight="1" x14ac:dyDescent="0.25">
      <c r="A21" s="7"/>
      <c r="B21" s="296" t="s">
        <v>16</v>
      </c>
      <c r="C21" s="282" t="s">
        <v>16</v>
      </c>
      <c r="D21" s="282" t="s">
        <v>16</v>
      </c>
      <c r="E21" s="382"/>
      <c r="F21" s="282" t="s">
        <v>16</v>
      </c>
      <c r="G21" s="282" t="s">
        <v>16</v>
      </c>
      <c r="H21" s="282" t="s">
        <v>16</v>
      </c>
      <c r="I21" s="7"/>
      <c r="J21" s="7"/>
      <c r="K21" s="296" t="s">
        <v>16</v>
      </c>
      <c r="L21" s="282" t="s">
        <v>16</v>
      </c>
      <c r="M21" s="282" t="s">
        <v>16</v>
      </c>
      <c r="N21" s="382"/>
      <c r="O21" s="282" t="s">
        <v>16</v>
      </c>
      <c r="P21" s="282" t="s">
        <v>16</v>
      </c>
      <c r="Q21" s="282" t="s">
        <v>16</v>
      </c>
    </row>
    <row r="22" spans="1:17" s="30" customFormat="1" ht="14.1" customHeight="1" x14ac:dyDescent="0.25">
      <c r="A22" s="7"/>
      <c r="B22" s="295" t="s">
        <v>100</v>
      </c>
      <c r="C22" s="281" t="s">
        <v>100</v>
      </c>
      <c r="D22" s="281" t="s">
        <v>100</v>
      </c>
      <c r="E22" s="382"/>
      <c r="F22" s="281" t="s">
        <v>100</v>
      </c>
      <c r="G22" s="281" t="s">
        <v>100</v>
      </c>
      <c r="H22" s="281" t="s">
        <v>100</v>
      </c>
      <c r="I22" s="7"/>
      <c r="J22" s="7"/>
      <c r="K22" s="295" t="s">
        <v>100</v>
      </c>
      <c r="L22" s="281" t="s">
        <v>100</v>
      </c>
      <c r="M22" s="281" t="s">
        <v>100</v>
      </c>
      <c r="N22" s="382"/>
      <c r="O22" s="281" t="s">
        <v>100</v>
      </c>
      <c r="P22" s="281" t="s">
        <v>100</v>
      </c>
      <c r="Q22" s="281" t="s">
        <v>100</v>
      </c>
    </row>
    <row r="23" spans="1:17" s="31" customFormat="1" ht="14.1" customHeight="1" x14ac:dyDescent="0.25">
      <c r="A23" s="9"/>
      <c r="B23" s="305" t="s">
        <v>103</v>
      </c>
      <c r="C23" s="284" t="s">
        <v>15</v>
      </c>
      <c r="D23" s="287" t="s">
        <v>103</v>
      </c>
      <c r="E23" s="383"/>
      <c r="F23" s="284" t="s">
        <v>15</v>
      </c>
      <c r="G23" s="287" t="s">
        <v>103</v>
      </c>
      <c r="H23" s="284" t="s">
        <v>15</v>
      </c>
      <c r="I23" s="9"/>
      <c r="J23" s="9"/>
      <c r="K23" s="305" t="s">
        <v>103</v>
      </c>
      <c r="L23" s="284" t="s">
        <v>15</v>
      </c>
      <c r="M23" s="287" t="s">
        <v>103</v>
      </c>
      <c r="N23" s="383"/>
      <c r="O23" s="284" t="s">
        <v>15</v>
      </c>
      <c r="P23" s="287" t="s">
        <v>103</v>
      </c>
      <c r="Q23" s="284" t="s">
        <v>15</v>
      </c>
    </row>
    <row r="24" spans="1:17" s="30" customFormat="1" ht="24" customHeight="1" x14ac:dyDescent="0.25">
      <c r="A24" s="7"/>
      <c r="B24" s="41">
        <f t="array" ref="B24:H24">DaysAndWeeks+DATE(CalendarYear,6,1)-WEEKDAY(DATE(CalendarYear,6,1),(週の始まり="月曜日")+1)+29</f>
        <v>45102</v>
      </c>
      <c r="C24" s="41">
        <v>45103</v>
      </c>
      <c r="D24" s="41">
        <v>45104</v>
      </c>
      <c r="E24" s="41">
        <v>45105</v>
      </c>
      <c r="F24" s="41">
        <v>45106</v>
      </c>
      <c r="G24" s="41">
        <v>45107</v>
      </c>
      <c r="H24" s="41">
        <v>45108</v>
      </c>
      <c r="I24" s="7"/>
      <c r="J24" s="7"/>
      <c r="K24" s="41">
        <f t="array" ref="K24:Q24">DaysAndWeeks+DATE(CalendarYear,6,1)-WEEKDAY(DATE(CalendarYear,6,1),(週の始まり="月曜日")+1)+29</f>
        <v>45102</v>
      </c>
      <c r="L24" s="41">
        <v>45103</v>
      </c>
      <c r="M24" s="41">
        <v>45104</v>
      </c>
      <c r="N24" s="41">
        <v>45105</v>
      </c>
      <c r="O24" s="41">
        <v>45106</v>
      </c>
      <c r="P24" s="41">
        <v>45107</v>
      </c>
      <c r="Q24" s="41">
        <v>45108</v>
      </c>
    </row>
    <row r="25" spans="1:17" s="30" customFormat="1" ht="14.1" customHeight="1" x14ac:dyDescent="0.25">
      <c r="A25" s="7"/>
      <c r="B25" s="280"/>
      <c r="C25" s="74"/>
      <c r="D25" s="74"/>
      <c r="E25" s="381" t="s">
        <v>14</v>
      </c>
      <c r="F25" s="74"/>
      <c r="G25" s="74"/>
      <c r="H25" s="74"/>
      <c r="I25" s="7"/>
      <c r="J25" s="7"/>
      <c r="K25" s="280"/>
      <c r="L25" s="74"/>
      <c r="M25" s="74"/>
      <c r="N25" s="381" t="s">
        <v>5</v>
      </c>
      <c r="O25" s="74"/>
      <c r="P25" s="74"/>
      <c r="Q25" s="74"/>
    </row>
    <row r="26" spans="1:17" s="30" customFormat="1" ht="14.1" customHeight="1" x14ac:dyDescent="0.25">
      <c r="A26" s="291"/>
      <c r="B26" s="293" t="s">
        <v>16</v>
      </c>
      <c r="C26" s="282" t="s">
        <v>16</v>
      </c>
      <c r="D26" s="282" t="s">
        <v>16</v>
      </c>
      <c r="E26" s="382"/>
      <c r="F26" s="282" t="s">
        <v>16</v>
      </c>
      <c r="G26" s="282" t="s">
        <v>16</v>
      </c>
      <c r="H26" s="74"/>
      <c r="I26" s="7"/>
      <c r="J26" s="7"/>
      <c r="K26" s="293" t="s">
        <v>16</v>
      </c>
      <c r="L26" s="282" t="s">
        <v>16</v>
      </c>
      <c r="M26" s="282" t="s">
        <v>16</v>
      </c>
      <c r="N26" s="382"/>
      <c r="O26" s="282" t="s">
        <v>16</v>
      </c>
      <c r="P26" s="282" t="s">
        <v>16</v>
      </c>
      <c r="Q26" s="74"/>
    </row>
    <row r="27" spans="1:17" s="30" customFormat="1" ht="14.1" customHeight="1" x14ac:dyDescent="0.25">
      <c r="A27" s="291"/>
      <c r="B27" s="295" t="s">
        <v>100</v>
      </c>
      <c r="C27" s="281" t="s">
        <v>100</v>
      </c>
      <c r="D27" s="281" t="s">
        <v>100</v>
      </c>
      <c r="E27" s="382"/>
      <c r="F27" s="281" t="s">
        <v>100</v>
      </c>
      <c r="G27" s="281" t="s">
        <v>100</v>
      </c>
      <c r="H27" s="74"/>
      <c r="I27" s="7"/>
      <c r="J27" s="7"/>
      <c r="K27" s="295" t="s">
        <v>100</v>
      </c>
      <c r="L27" s="281" t="s">
        <v>100</v>
      </c>
      <c r="M27" s="281" t="s">
        <v>100</v>
      </c>
      <c r="N27" s="382"/>
      <c r="O27" s="281" t="s">
        <v>100</v>
      </c>
      <c r="P27" s="281" t="s">
        <v>100</v>
      </c>
      <c r="Q27" s="74"/>
    </row>
    <row r="28" spans="1:17" s="31" customFormat="1" ht="14.1" customHeight="1" x14ac:dyDescent="0.25">
      <c r="A28" s="292"/>
      <c r="B28" s="294" t="s">
        <v>103</v>
      </c>
      <c r="C28" s="284" t="s">
        <v>15</v>
      </c>
      <c r="D28" s="287" t="s">
        <v>103</v>
      </c>
      <c r="E28" s="383"/>
      <c r="F28" s="284" t="s">
        <v>15</v>
      </c>
      <c r="G28" s="287" t="s">
        <v>103</v>
      </c>
      <c r="H28" s="75"/>
      <c r="I28" s="9"/>
      <c r="J28" s="9"/>
      <c r="K28" s="294" t="s">
        <v>103</v>
      </c>
      <c r="L28" s="284" t="s">
        <v>15</v>
      </c>
      <c r="M28" s="287" t="s">
        <v>103</v>
      </c>
      <c r="N28" s="383"/>
      <c r="O28" s="284" t="s">
        <v>15</v>
      </c>
      <c r="P28" s="287" t="s">
        <v>103</v>
      </c>
      <c r="Q28" s="75"/>
    </row>
    <row r="29" spans="1:17" s="30" customFormat="1" ht="24" customHeight="1" x14ac:dyDescent="0.25">
      <c r="A29" s="7"/>
      <c r="B29" s="40">
        <f t="array" ref="B29:C29">DaysAndWeeks+DATE(CalendarYear,6,1)-WEEKDAY(DATE(CalendarYear,6,1),(週の始まり="月曜日")+1)+36</f>
        <v>45109</v>
      </c>
      <c r="C29" s="76">
        <v>45110</v>
      </c>
      <c r="D29" s="373" t="s">
        <v>13</v>
      </c>
      <c r="E29" s="374"/>
      <c r="F29" s="374"/>
      <c r="G29" s="374"/>
      <c r="H29" s="375"/>
      <c r="I29" s="7"/>
      <c r="J29" s="7"/>
      <c r="K29" s="40">
        <f t="array" ref="K29:L29">DaysAndWeeks+DATE(CalendarYear,6,1)-WEEKDAY(DATE(CalendarYear,6,1),(週の始まり="月曜日")+1)+36</f>
        <v>45109</v>
      </c>
      <c r="L29" s="76">
        <v>45110</v>
      </c>
      <c r="M29" s="373" t="s">
        <v>13</v>
      </c>
      <c r="N29" s="374"/>
      <c r="O29" s="374"/>
      <c r="P29" s="374"/>
      <c r="Q29" s="375"/>
    </row>
    <row r="30" spans="1:17" s="30" customFormat="1" ht="14.1" customHeight="1" x14ac:dyDescent="0.25">
      <c r="A30" s="7"/>
      <c r="B30" s="73"/>
      <c r="C30" s="77"/>
      <c r="D30" s="376"/>
      <c r="E30" s="334"/>
      <c r="F30" s="334"/>
      <c r="G30" s="334"/>
      <c r="H30" s="377"/>
      <c r="I30" s="7"/>
      <c r="J30" s="7"/>
      <c r="K30" s="73"/>
      <c r="L30" s="77"/>
      <c r="M30" s="376"/>
      <c r="N30" s="334"/>
      <c r="O30" s="334"/>
      <c r="P30" s="334"/>
      <c r="Q30" s="377"/>
    </row>
    <row r="31" spans="1:17" s="30" customFormat="1" ht="14.1" customHeight="1" x14ac:dyDescent="0.25">
      <c r="A31" s="7"/>
      <c r="B31" s="73"/>
      <c r="C31" s="77"/>
      <c r="D31" s="376"/>
      <c r="E31" s="334"/>
      <c r="F31" s="334"/>
      <c r="G31" s="334"/>
      <c r="H31" s="377"/>
      <c r="I31" s="7"/>
      <c r="J31" s="7"/>
      <c r="K31" s="73"/>
      <c r="L31" s="77"/>
      <c r="M31" s="376"/>
      <c r="N31" s="334"/>
      <c r="O31" s="334"/>
      <c r="P31" s="334"/>
      <c r="Q31" s="377"/>
    </row>
    <row r="32" spans="1:17" s="30" customFormat="1" ht="14.1" customHeight="1" x14ac:dyDescent="0.25">
      <c r="A32" s="7"/>
      <c r="B32" s="73"/>
      <c r="C32" s="77"/>
      <c r="D32" s="376"/>
      <c r="E32" s="334"/>
      <c r="F32" s="334"/>
      <c r="G32" s="334"/>
      <c r="H32" s="377"/>
      <c r="I32" s="7"/>
      <c r="J32" s="7"/>
      <c r="K32" s="73"/>
      <c r="L32" s="77"/>
      <c r="M32" s="376"/>
      <c r="N32" s="334"/>
      <c r="O32" s="334"/>
      <c r="P32" s="334"/>
      <c r="Q32" s="377"/>
    </row>
    <row r="33" spans="1:17" s="31" customFormat="1" ht="14.1" customHeight="1" x14ac:dyDescent="0.25">
      <c r="A33" s="9"/>
      <c r="B33" s="22"/>
      <c r="C33" s="78"/>
      <c r="D33" s="378"/>
      <c r="E33" s="379"/>
      <c r="F33" s="379"/>
      <c r="G33" s="379"/>
      <c r="H33" s="380"/>
      <c r="I33" s="9"/>
      <c r="J33" s="9"/>
      <c r="K33" s="22"/>
      <c r="L33" s="78"/>
      <c r="M33" s="378"/>
      <c r="N33" s="379"/>
      <c r="O33" s="379"/>
      <c r="P33" s="379"/>
      <c r="Q33" s="380"/>
    </row>
    <row r="35" spans="1:17" ht="9" customHeight="1" x14ac:dyDescent="0.25">
      <c r="A35" s="1"/>
      <c r="B35" s="1"/>
      <c r="C35" s="1"/>
      <c r="D35" s="1"/>
      <c r="E35" s="344" t="s">
        <v>104</v>
      </c>
      <c r="F35" s="344"/>
      <c r="G35" s="344"/>
      <c r="H35" s="1"/>
      <c r="I35" s="1" t="s">
        <v>0</v>
      </c>
      <c r="J35" s="1"/>
      <c r="K35" s="1"/>
      <c r="L35" s="1"/>
      <c r="M35" s="1"/>
      <c r="N35" s="344" t="s">
        <v>104</v>
      </c>
      <c r="O35" s="344"/>
      <c r="P35" s="344"/>
      <c r="Q35" s="1"/>
    </row>
    <row r="36" spans="1:17" ht="96" customHeight="1" x14ac:dyDescent="0.25">
      <c r="A36" s="1"/>
      <c r="B36" s="372" t="str">
        <f>CalendarYear&amp;"年"&amp;"6月"</f>
        <v>2023年6月</v>
      </c>
      <c r="C36" s="372"/>
      <c r="D36" s="372"/>
      <c r="E36" s="344"/>
      <c r="F36" s="344"/>
      <c r="G36" s="344"/>
      <c r="H36" s="2"/>
      <c r="I36" s="1"/>
      <c r="J36" s="1"/>
      <c r="K36" s="372" t="str">
        <f>CalendarYear&amp;"年"&amp;"6月"</f>
        <v>2023年6月</v>
      </c>
      <c r="L36" s="372"/>
      <c r="M36" s="372"/>
      <c r="N36" s="344"/>
      <c r="O36" s="344"/>
      <c r="P36" s="344"/>
      <c r="Q36" s="2"/>
    </row>
    <row r="37" spans="1:17" s="29" customFormat="1" ht="24" customHeight="1" x14ac:dyDescent="0.25">
      <c r="A37" s="3"/>
      <c r="B37" s="289" t="str">
        <f>週の始まり</f>
        <v>日曜日</v>
      </c>
      <c r="C37" s="19" t="str">
        <f t="shared" ref="C37:H37" si="2">TEXT(C38,"aaaa")</f>
        <v>月曜日</v>
      </c>
      <c r="D37" s="19" t="str">
        <f t="shared" si="2"/>
        <v>火曜日</v>
      </c>
      <c r="E37" s="19" t="str">
        <f t="shared" si="2"/>
        <v>水曜日</v>
      </c>
      <c r="F37" s="19" t="str">
        <f t="shared" si="2"/>
        <v>木曜日</v>
      </c>
      <c r="G37" s="19" t="str">
        <f t="shared" si="2"/>
        <v>金曜日</v>
      </c>
      <c r="H37" s="20" t="str">
        <f t="shared" si="2"/>
        <v>土曜日</v>
      </c>
      <c r="I37" s="3"/>
      <c r="J37" s="3"/>
      <c r="K37" s="289" t="str">
        <f>週の始まり</f>
        <v>日曜日</v>
      </c>
      <c r="L37" s="19" t="str">
        <f t="shared" ref="L37:Q37" si="3">TEXT(L38,"aaaa")</f>
        <v>月曜日</v>
      </c>
      <c r="M37" s="19" t="str">
        <f t="shared" si="3"/>
        <v>火曜日</v>
      </c>
      <c r="N37" s="19" t="str">
        <f t="shared" si="3"/>
        <v>水曜日</v>
      </c>
      <c r="O37" s="19" t="str">
        <f t="shared" si="3"/>
        <v>木曜日</v>
      </c>
      <c r="P37" s="19" t="str">
        <f t="shared" si="3"/>
        <v>金曜日</v>
      </c>
      <c r="Q37" s="20" t="str">
        <f t="shared" si="3"/>
        <v>土曜日</v>
      </c>
    </row>
    <row r="38" spans="1:17" s="30" customFormat="1" ht="24" customHeight="1" x14ac:dyDescent="0.25">
      <c r="A38" s="7"/>
      <c r="B38" s="290">
        <f t="array" ref="B38:H38">DaysAndWeeks+DATE(CalendarYear,6,1)-WEEKDAY(DATE(CalendarYear,6,1),(週の始まり="月曜日")+1)+1</f>
        <v>45074</v>
      </c>
      <c r="C38" s="39">
        <v>45075</v>
      </c>
      <c r="D38" s="39">
        <v>45076</v>
      </c>
      <c r="E38" s="39">
        <v>45077</v>
      </c>
      <c r="F38" s="39">
        <v>45078</v>
      </c>
      <c r="G38" s="39">
        <v>45079</v>
      </c>
      <c r="H38" s="39">
        <v>45080</v>
      </c>
      <c r="I38" s="7"/>
      <c r="J38" s="7"/>
      <c r="K38" s="290">
        <f t="array" ref="K38:Q38">DaysAndWeeks+DATE(CalendarYear,6,1)-WEEKDAY(DATE(CalendarYear,6,1),(週の始まり="月曜日")+1)+1</f>
        <v>45074</v>
      </c>
      <c r="L38" s="39">
        <v>45075</v>
      </c>
      <c r="M38" s="39">
        <v>45076</v>
      </c>
      <c r="N38" s="39">
        <v>45077</v>
      </c>
      <c r="O38" s="39">
        <v>45078</v>
      </c>
      <c r="P38" s="39">
        <v>45079</v>
      </c>
      <c r="Q38" s="39">
        <v>45080</v>
      </c>
    </row>
    <row r="39" spans="1:17" s="30" customFormat="1" ht="14.1" customHeight="1" x14ac:dyDescent="0.25">
      <c r="A39" s="291"/>
      <c r="B39" s="288"/>
      <c r="C39" s="72"/>
      <c r="D39" s="72"/>
      <c r="E39" s="381" t="s">
        <v>5</v>
      </c>
      <c r="F39" s="72"/>
      <c r="G39" s="72"/>
      <c r="H39" s="72"/>
      <c r="I39" s="7"/>
      <c r="J39" s="7"/>
      <c r="K39" s="288"/>
      <c r="L39" s="72"/>
      <c r="M39" s="72"/>
      <c r="N39" s="381" t="s">
        <v>5</v>
      </c>
      <c r="O39" s="72"/>
      <c r="P39" s="72"/>
      <c r="Q39" s="72"/>
    </row>
    <row r="40" spans="1:17" s="30" customFormat="1" ht="14.1" customHeight="1" x14ac:dyDescent="0.25">
      <c r="A40" s="291"/>
      <c r="B40" s="288"/>
      <c r="C40" s="72"/>
      <c r="D40" s="72"/>
      <c r="E40" s="382"/>
      <c r="F40" s="282" t="s">
        <v>16</v>
      </c>
      <c r="G40" s="282" t="s">
        <v>16</v>
      </c>
      <c r="H40" s="282" t="s">
        <v>16</v>
      </c>
      <c r="I40" s="7"/>
      <c r="J40" s="7"/>
      <c r="K40" s="288"/>
      <c r="L40" s="72"/>
      <c r="M40" s="72"/>
      <c r="N40" s="382"/>
      <c r="O40" s="282" t="s">
        <v>16</v>
      </c>
      <c r="P40" s="282" t="s">
        <v>16</v>
      </c>
      <c r="Q40" s="282" t="s">
        <v>16</v>
      </c>
    </row>
    <row r="41" spans="1:17" s="30" customFormat="1" ht="13.5" customHeight="1" x14ac:dyDescent="0.25">
      <c r="A41" s="291"/>
      <c r="B41" s="288"/>
      <c r="C41" s="72"/>
      <c r="D41" s="72"/>
      <c r="E41" s="382"/>
      <c r="F41" s="285" t="s">
        <v>102</v>
      </c>
      <c r="G41" s="285" t="s">
        <v>102</v>
      </c>
      <c r="H41" s="285" t="s">
        <v>102</v>
      </c>
      <c r="I41" s="7"/>
      <c r="J41" s="7"/>
      <c r="K41" s="288"/>
      <c r="L41" s="72"/>
      <c r="M41" s="72"/>
      <c r="N41" s="382"/>
      <c r="O41" s="285" t="s">
        <v>102</v>
      </c>
      <c r="P41" s="285" t="s">
        <v>102</v>
      </c>
      <c r="Q41" s="285" t="s">
        <v>102</v>
      </c>
    </row>
    <row r="42" spans="1:17" s="31" customFormat="1" ht="14.1" customHeight="1" x14ac:dyDescent="0.25">
      <c r="A42" s="292"/>
      <c r="B42" s="303"/>
      <c r="C42" s="21"/>
      <c r="D42" s="21"/>
      <c r="E42" s="383"/>
      <c r="F42" s="284" t="s">
        <v>15</v>
      </c>
      <c r="G42" s="287" t="s">
        <v>103</v>
      </c>
      <c r="H42" s="284" t="s">
        <v>15</v>
      </c>
      <c r="I42" s="9"/>
      <c r="J42" s="9"/>
      <c r="K42" s="303"/>
      <c r="L42" s="21"/>
      <c r="M42" s="21"/>
      <c r="N42" s="383"/>
      <c r="O42" s="284" t="s">
        <v>15</v>
      </c>
      <c r="P42" s="287" t="s">
        <v>103</v>
      </c>
      <c r="Q42" s="284" t="s">
        <v>15</v>
      </c>
    </row>
    <row r="43" spans="1:17" s="30" customFormat="1" ht="24" customHeight="1" x14ac:dyDescent="0.25">
      <c r="A43" s="291"/>
      <c r="B43" s="298">
        <f t="array" ref="B43:H43">DaysAndWeeks+DATE(CalendarYear,6,1)-WEEKDAY(DATE(CalendarYear,6,1),(週の始まり="月曜日")+1)+8</f>
        <v>45081</v>
      </c>
      <c r="C43" s="40">
        <v>45082</v>
      </c>
      <c r="D43" s="40">
        <v>45083</v>
      </c>
      <c r="E43" s="40">
        <v>45084</v>
      </c>
      <c r="F43" s="40">
        <v>45085</v>
      </c>
      <c r="G43" s="40">
        <v>45086</v>
      </c>
      <c r="H43" s="40">
        <v>45087</v>
      </c>
      <c r="I43" s="7"/>
      <c r="J43" s="7"/>
      <c r="K43" s="298">
        <f t="array" ref="K43:Q43">DaysAndWeeks+DATE(CalendarYear,6,1)-WEEKDAY(DATE(CalendarYear,6,1),(週の始まり="月曜日")+1)+8</f>
        <v>45081</v>
      </c>
      <c r="L43" s="40">
        <v>45082</v>
      </c>
      <c r="M43" s="40">
        <v>45083</v>
      </c>
      <c r="N43" s="40">
        <v>45084</v>
      </c>
      <c r="O43" s="40">
        <v>45085</v>
      </c>
      <c r="P43" s="40">
        <v>45086</v>
      </c>
      <c r="Q43" s="40">
        <v>45087</v>
      </c>
    </row>
    <row r="44" spans="1:17" s="30" customFormat="1" ht="14.1" customHeight="1" x14ac:dyDescent="0.25">
      <c r="A44" s="7"/>
      <c r="B44" s="299"/>
      <c r="C44" s="73"/>
      <c r="D44" s="73"/>
      <c r="E44" s="381" t="s">
        <v>5</v>
      </c>
      <c r="F44" s="73"/>
      <c r="G44" s="73"/>
      <c r="H44" s="286"/>
      <c r="I44" s="7"/>
      <c r="J44" s="7"/>
      <c r="K44" s="299"/>
      <c r="L44" s="73"/>
      <c r="M44" s="73"/>
      <c r="N44" s="381" t="s">
        <v>5</v>
      </c>
      <c r="O44" s="73"/>
      <c r="P44" s="73"/>
      <c r="Q44" s="286"/>
    </row>
    <row r="45" spans="1:17" s="30" customFormat="1" ht="14.1" customHeight="1" x14ac:dyDescent="0.25">
      <c r="A45" s="7"/>
      <c r="B45" s="296" t="s">
        <v>16</v>
      </c>
      <c r="C45" s="282" t="s">
        <v>16</v>
      </c>
      <c r="D45" s="282" t="s">
        <v>16</v>
      </c>
      <c r="E45" s="382"/>
      <c r="F45" s="282" t="s">
        <v>16</v>
      </c>
      <c r="G45" s="282" t="s">
        <v>16</v>
      </c>
      <c r="H45" s="282" t="s">
        <v>16</v>
      </c>
      <c r="I45" s="7"/>
      <c r="J45" s="7"/>
      <c r="K45" s="296" t="s">
        <v>16</v>
      </c>
      <c r="L45" s="282" t="s">
        <v>16</v>
      </c>
      <c r="M45" s="282" t="s">
        <v>16</v>
      </c>
      <c r="N45" s="382"/>
      <c r="O45" s="282" t="s">
        <v>16</v>
      </c>
      <c r="P45" s="282" t="s">
        <v>16</v>
      </c>
      <c r="Q45" s="282" t="s">
        <v>16</v>
      </c>
    </row>
    <row r="46" spans="1:17" s="30" customFormat="1" ht="14.1" customHeight="1" x14ac:dyDescent="0.25">
      <c r="A46" s="7"/>
      <c r="B46" s="300" t="s">
        <v>102</v>
      </c>
      <c r="C46" s="285" t="s">
        <v>102</v>
      </c>
      <c r="D46" s="285" t="s">
        <v>102</v>
      </c>
      <c r="E46" s="382"/>
      <c r="F46" s="285" t="s">
        <v>102</v>
      </c>
      <c r="G46" s="285" t="s">
        <v>102</v>
      </c>
      <c r="H46" s="285" t="s">
        <v>102</v>
      </c>
      <c r="I46" s="7"/>
      <c r="J46" s="7"/>
      <c r="K46" s="300" t="s">
        <v>102</v>
      </c>
      <c r="L46" s="285" t="s">
        <v>102</v>
      </c>
      <c r="M46" s="285" t="s">
        <v>102</v>
      </c>
      <c r="N46" s="382"/>
      <c r="O46" s="285" t="s">
        <v>102</v>
      </c>
      <c r="P46" s="285" t="s">
        <v>102</v>
      </c>
      <c r="Q46" s="285" t="s">
        <v>102</v>
      </c>
    </row>
    <row r="47" spans="1:17" s="31" customFormat="1" ht="14.1" customHeight="1" x14ac:dyDescent="0.25">
      <c r="A47" s="9"/>
      <c r="B47" s="301" t="s">
        <v>103</v>
      </c>
      <c r="C47" s="284" t="s">
        <v>15</v>
      </c>
      <c r="D47" s="287" t="s">
        <v>103</v>
      </c>
      <c r="E47" s="383"/>
      <c r="F47" s="284" t="s">
        <v>15</v>
      </c>
      <c r="G47" s="287" t="s">
        <v>103</v>
      </c>
      <c r="H47" s="284" t="s">
        <v>15</v>
      </c>
      <c r="I47" s="9"/>
      <c r="J47" s="9"/>
      <c r="K47" s="301" t="s">
        <v>103</v>
      </c>
      <c r="L47" s="284" t="s">
        <v>15</v>
      </c>
      <c r="M47" s="287" t="s">
        <v>103</v>
      </c>
      <c r="N47" s="383"/>
      <c r="O47" s="284" t="s">
        <v>15</v>
      </c>
      <c r="P47" s="287" t="s">
        <v>103</v>
      </c>
      <c r="Q47" s="284" t="s">
        <v>15</v>
      </c>
    </row>
    <row r="48" spans="1:17" s="30" customFormat="1" ht="24" customHeight="1" x14ac:dyDescent="0.25">
      <c r="A48" s="7"/>
      <c r="B48" s="302">
        <f t="array" ref="B48:H48">DaysAndWeeks+DATE(CalendarYear,6,1)-WEEKDAY(DATE(CalendarYear,6,1),(週の始まり="月曜日")+1)+15</f>
        <v>45088</v>
      </c>
      <c r="C48" s="41">
        <v>45089</v>
      </c>
      <c r="D48" s="41">
        <v>45090</v>
      </c>
      <c r="E48" s="41">
        <v>45091</v>
      </c>
      <c r="F48" s="41">
        <v>45092</v>
      </c>
      <c r="G48" s="41">
        <v>45093</v>
      </c>
      <c r="H48" s="41">
        <v>45094</v>
      </c>
      <c r="I48" s="7"/>
      <c r="J48" s="7"/>
      <c r="K48" s="302">
        <f t="array" ref="K48:Q48">DaysAndWeeks+DATE(CalendarYear,6,1)-WEEKDAY(DATE(CalendarYear,6,1),(週の始まり="月曜日")+1)+15</f>
        <v>45088</v>
      </c>
      <c r="L48" s="41">
        <v>45089</v>
      </c>
      <c r="M48" s="41">
        <v>45090</v>
      </c>
      <c r="N48" s="41">
        <v>45091</v>
      </c>
      <c r="O48" s="41">
        <v>45092</v>
      </c>
      <c r="P48" s="41">
        <v>45093</v>
      </c>
      <c r="Q48" s="41">
        <v>45094</v>
      </c>
    </row>
    <row r="49" spans="1:17" s="30" customFormat="1" ht="14.1" customHeight="1" x14ac:dyDescent="0.25">
      <c r="A49" s="291"/>
      <c r="B49" s="304"/>
      <c r="C49" s="74"/>
      <c r="D49" s="74"/>
      <c r="E49" s="381" t="s">
        <v>5</v>
      </c>
      <c r="F49" s="74"/>
      <c r="G49" s="283" t="s">
        <v>101</v>
      </c>
      <c r="H49" s="283" t="s">
        <v>101</v>
      </c>
      <c r="I49" s="7"/>
      <c r="J49" s="7"/>
      <c r="K49" s="304"/>
      <c r="L49" s="74"/>
      <c r="M49" s="74"/>
      <c r="N49" s="381" t="s">
        <v>5</v>
      </c>
      <c r="O49" s="74"/>
      <c r="P49" s="283" t="s">
        <v>101</v>
      </c>
      <c r="Q49" s="283" t="s">
        <v>101</v>
      </c>
    </row>
    <row r="50" spans="1:17" s="30" customFormat="1" ht="14.1" customHeight="1" x14ac:dyDescent="0.25">
      <c r="A50" s="7"/>
      <c r="B50" s="296" t="s">
        <v>16</v>
      </c>
      <c r="C50" s="282" t="s">
        <v>16</v>
      </c>
      <c r="D50" s="282" t="s">
        <v>16</v>
      </c>
      <c r="E50" s="382"/>
      <c r="F50" s="282" t="s">
        <v>16</v>
      </c>
      <c r="G50" s="282" t="s">
        <v>16</v>
      </c>
      <c r="H50" s="282" t="s">
        <v>16</v>
      </c>
      <c r="I50" s="7"/>
      <c r="J50" s="7"/>
      <c r="K50" s="296" t="s">
        <v>16</v>
      </c>
      <c r="L50" s="282" t="s">
        <v>16</v>
      </c>
      <c r="M50" s="282" t="s">
        <v>16</v>
      </c>
      <c r="N50" s="382"/>
      <c r="O50" s="282" t="s">
        <v>16</v>
      </c>
      <c r="P50" s="282" t="s">
        <v>16</v>
      </c>
      <c r="Q50" s="282" t="s">
        <v>16</v>
      </c>
    </row>
    <row r="51" spans="1:17" s="30" customFormat="1" ht="14.1" customHeight="1" x14ac:dyDescent="0.25">
      <c r="A51" s="7"/>
      <c r="B51" s="300" t="s">
        <v>102</v>
      </c>
      <c r="C51" s="285" t="s">
        <v>102</v>
      </c>
      <c r="D51" s="285" t="s">
        <v>102</v>
      </c>
      <c r="E51" s="382"/>
      <c r="F51" s="285" t="s">
        <v>102</v>
      </c>
      <c r="G51" s="281" t="s">
        <v>100</v>
      </c>
      <c r="H51" s="281" t="s">
        <v>100</v>
      </c>
      <c r="I51" s="7"/>
      <c r="J51" s="7"/>
      <c r="K51" s="300" t="s">
        <v>102</v>
      </c>
      <c r="L51" s="285" t="s">
        <v>102</v>
      </c>
      <c r="M51" s="285" t="s">
        <v>102</v>
      </c>
      <c r="N51" s="382"/>
      <c r="O51" s="285" t="s">
        <v>102</v>
      </c>
      <c r="P51" s="281" t="s">
        <v>100</v>
      </c>
      <c r="Q51" s="281" t="s">
        <v>100</v>
      </c>
    </row>
    <row r="52" spans="1:17" s="31" customFormat="1" ht="14.1" customHeight="1" x14ac:dyDescent="0.25">
      <c r="A52" s="9"/>
      <c r="B52" s="301" t="s">
        <v>103</v>
      </c>
      <c r="C52" s="284" t="s">
        <v>15</v>
      </c>
      <c r="D52" s="287" t="s">
        <v>103</v>
      </c>
      <c r="E52" s="383"/>
      <c r="F52" s="284" t="s">
        <v>15</v>
      </c>
      <c r="G52" s="287" t="s">
        <v>103</v>
      </c>
      <c r="H52" s="284" t="s">
        <v>15</v>
      </c>
      <c r="I52" s="9"/>
      <c r="J52" s="9"/>
      <c r="K52" s="301" t="s">
        <v>103</v>
      </c>
      <c r="L52" s="284" t="s">
        <v>15</v>
      </c>
      <c r="M52" s="287" t="s">
        <v>103</v>
      </c>
      <c r="N52" s="383"/>
      <c r="O52" s="284" t="s">
        <v>15</v>
      </c>
      <c r="P52" s="287" t="s">
        <v>103</v>
      </c>
      <c r="Q52" s="284" t="s">
        <v>15</v>
      </c>
    </row>
    <row r="53" spans="1:17" s="30" customFormat="1" ht="24" customHeight="1" x14ac:dyDescent="0.25">
      <c r="A53" s="7"/>
      <c r="B53" s="298">
        <f t="array" ref="B53:H53">DaysAndWeeks+DATE(CalendarYear,6,1)-WEEKDAY(DATE(CalendarYear,6,1),(週の始まり="月曜日")+1)+22</f>
        <v>45095</v>
      </c>
      <c r="C53" s="40">
        <v>45096</v>
      </c>
      <c r="D53" s="40">
        <v>45097</v>
      </c>
      <c r="E53" s="40">
        <v>45098</v>
      </c>
      <c r="F53" s="40">
        <v>45099</v>
      </c>
      <c r="G53" s="40">
        <v>45100</v>
      </c>
      <c r="H53" s="40">
        <v>45101</v>
      </c>
      <c r="I53" s="7"/>
      <c r="J53" s="7"/>
      <c r="K53" s="298">
        <f t="array" ref="K53:Q53">DaysAndWeeks+DATE(CalendarYear,6,1)-WEEKDAY(DATE(CalendarYear,6,1),(週の始まり="月曜日")+1)+22</f>
        <v>45095</v>
      </c>
      <c r="L53" s="40">
        <v>45096</v>
      </c>
      <c r="M53" s="40">
        <v>45097</v>
      </c>
      <c r="N53" s="40">
        <v>45098</v>
      </c>
      <c r="O53" s="40">
        <v>45099</v>
      </c>
      <c r="P53" s="40">
        <v>45100</v>
      </c>
      <c r="Q53" s="40">
        <v>45101</v>
      </c>
    </row>
    <row r="54" spans="1:17" s="30" customFormat="1" ht="14.1" customHeight="1" x14ac:dyDescent="0.25">
      <c r="A54" s="7"/>
      <c r="B54" s="297" t="s">
        <v>101</v>
      </c>
      <c r="C54" s="283" t="s">
        <v>101</v>
      </c>
      <c r="D54" s="73"/>
      <c r="E54" s="381" t="s">
        <v>5</v>
      </c>
      <c r="F54" s="73"/>
      <c r="G54" s="73"/>
      <c r="H54" s="73"/>
      <c r="I54" s="7"/>
      <c r="J54" s="7"/>
      <c r="K54" s="297" t="s">
        <v>101</v>
      </c>
      <c r="L54" s="283" t="s">
        <v>101</v>
      </c>
      <c r="M54" s="73"/>
      <c r="N54" s="381" t="s">
        <v>5</v>
      </c>
      <c r="O54" s="73"/>
      <c r="P54" s="73"/>
      <c r="Q54" s="73"/>
    </row>
    <row r="55" spans="1:17" s="30" customFormat="1" ht="14.1" customHeight="1" x14ac:dyDescent="0.25">
      <c r="A55" s="7"/>
      <c r="B55" s="296" t="s">
        <v>16</v>
      </c>
      <c r="C55" s="282" t="s">
        <v>16</v>
      </c>
      <c r="D55" s="282" t="s">
        <v>16</v>
      </c>
      <c r="E55" s="382"/>
      <c r="F55" s="282" t="s">
        <v>16</v>
      </c>
      <c r="G55" s="282" t="s">
        <v>16</v>
      </c>
      <c r="H55" s="282" t="s">
        <v>16</v>
      </c>
      <c r="I55" s="7"/>
      <c r="J55" s="7"/>
      <c r="K55" s="296" t="s">
        <v>16</v>
      </c>
      <c r="L55" s="282" t="s">
        <v>16</v>
      </c>
      <c r="M55" s="282" t="s">
        <v>16</v>
      </c>
      <c r="N55" s="382"/>
      <c r="O55" s="282" t="s">
        <v>16</v>
      </c>
      <c r="P55" s="282" t="s">
        <v>16</v>
      </c>
      <c r="Q55" s="282" t="s">
        <v>16</v>
      </c>
    </row>
    <row r="56" spans="1:17" s="30" customFormat="1" ht="14.1" customHeight="1" x14ac:dyDescent="0.25">
      <c r="A56" s="7"/>
      <c r="B56" s="295" t="s">
        <v>100</v>
      </c>
      <c r="C56" s="281" t="s">
        <v>100</v>
      </c>
      <c r="D56" s="281" t="s">
        <v>100</v>
      </c>
      <c r="E56" s="382"/>
      <c r="F56" s="281" t="s">
        <v>100</v>
      </c>
      <c r="G56" s="281" t="s">
        <v>100</v>
      </c>
      <c r="H56" s="281" t="s">
        <v>100</v>
      </c>
      <c r="I56" s="7"/>
      <c r="J56" s="7"/>
      <c r="K56" s="295" t="s">
        <v>100</v>
      </c>
      <c r="L56" s="281" t="s">
        <v>100</v>
      </c>
      <c r="M56" s="281" t="s">
        <v>100</v>
      </c>
      <c r="N56" s="382"/>
      <c r="O56" s="281" t="s">
        <v>100</v>
      </c>
      <c r="P56" s="281" t="s">
        <v>100</v>
      </c>
      <c r="Q56" s="281" t="s">
        <v>100</v>
      </c>
    </row>
    <row r="57" spans="1:17" s="31" customFormat="1" ht="14.1" customHeight="1" x14ac:dyDescent="0.25">
      <c r="A57" s="9"/>
      <c r="B57" s="305" t="s">
        <v>103</v>
      </c>
      <c r="C57" s="284" t="s">
        <v>15</v>
      </c>
      <c r="D57" s="287" t="s">
        <v>103</v>
      </c>
      <c r="E57" s="383"/>
      <c r="F57" s="284" t="s">
        <v>15</v>
      </c>
      <c r="G57" s="287" t="s">
        <v>103</v>
      </c>
      <c r="H57" s="284" t="s">
        <v>15</v>
      </c>
      <c r="I57" s="9"/>
      <c r="J57" s="9"/>
      <c r="K57" s="305" t="s">
        <v>103</v>
      </c>
      <c r="L57" s="284" t="s">
        <v>15</v>
      </c>
      <c r="M57" s="287" t="s">
        <v>103</v>
      </c>
      <c r="N57" s="383"/>
      <c r="O57" s="284" t="s">
        <v>15</v>
      </c>
      <c r="P57" s="287" t="s">
        <v>103</v>
      </c>
      <c r="Q57" s="284" t="s">
        <v>15</v>
      </c>
    </row>
    <row r="58" spans="1:17" s="30" customFormat="1" ht="24" customHeight="1" x14ac:dyDescent="0.25">
      <c r="A58" s="7"/>
      <c r="B58" s="41">
        <f t="array" ref="B58:H58">DaysAndWeeks+DATE(CalendarYear,6,1)-WEEKDAY(DATE(CalendarYear,6,1),(週の始まり="月曜日")+1)+29</f>
        <v>45102</v>
      </c>
      <c r="C58" s="41">
        <v>45103</v>
      </c>
      <c r="D58" s="41">
        <v>45104</v>
      </c>
      <c r="E58" s="41">
        <v>45105</v>
      </c>
      <c r="F58" s="41">
        <v>45106</v>
      </c>
      <c r="G58" s="41">
        <v>45107</v>
      </c>
      <c r="H58" s="41">
        <v>45108</v>
      </c>
      <c r="I58" s="7"/>
      <c r="J58" s="7"/>
      <c r="K58" s="41">
        <f t="array" ref="K58:Q58">DaysAndWeeks+DATE(CalendarYear,6,1)-WEEKDAY(DATE(CalendarYear,6,1),(週の始まり="月曜日")+1)+29</f>
        <v>45102</v>
      </c>
      <c r="L58" s="41">
        <v>45103</v>
      </c>
      <c r="M58" s="41">
        <v>45104</v>
      </c>
      <c r="N58" s="41">
        <v>45105</v>
      </c>
      <c r="O58" s="41">
        <v>45106</v>
      </c>
      <c r="P58" s="41">
        <v>45107</v>
      </c>
      <c r="Q58" s="41">
        <v>45108</v>
      </c>
    </row>
    <row r="59" spans="1:17" s="30" customFormat="1" ht="14.1" customHeight="1" x14ac:dyDescent="0.25">
      <c r="A59" s="7"/>
      <c r="B59" s="280"/>
      <c r="C59" s="74"/>
      <c r="D59" s="74"/>
      <c r="E59" s="381" t="s">
        <v>5</v>
      </c>
      <c r="F59" s="74"/>
      <c r="G59" s="74"/>
      <c r="H59" s="74"/>
      <c r="I59" s="7"/>
      <c r="J59" s="7"/>
      <c r="K59" s="280"/>
      <c r="L59" s="74"/>
      <c r="M59" s="74"/>
      <c r="N59" s="381" t="s">
        <v>5</v>
      </c>
      <c r="O59" s="74"/>
      <c r="P59" s="74"/>
      <c r="Q59" s="74"/>
    </row>
    <row r="60" spans="1:17" s="30" customFormat="1" ht="14.1" customHeight="1" x14ac:dyDescent="0.25">
      <c r="A60" s="291"/>
      <c r="B60" s="293" t="s">
        <v>16</v>
      </c>
      <c r="C60" s="282" t="s">
        <v>16</v>
      </c>
      <c r="D60" s="282" t="s">
        <v>16</v>
      </c>
      <c r="E60" s="382"/>
      <c r="F60" s="282" t="s">
        <v>16</v>
      </c>
      <c r="G60" s="282" t="s">
        <v>16</v>
      </c>
      <c r="H60" s="74"/>
      <c r="I60" s="7"/>
      <c r="J60" s="7"/>
      <c r="K60" s="293" t="s">
        <v>16</v>
      </c>
      <c r="L60" s="282" t="s">
        <v>16</v>
      </c>
      <c r="M60" s="282" t="s">
        <v>16</v>
      </c>
      <c r="N60" s="382"/>
      <c r="O60" s="282" t="s">
        <v>16</v>
      </c>
      <c r="P60" s="282" t="s">
        <v>16</v>
      </c>
      <c r="Q60" s="74"/>
    </row>
    <row r="61" spans="1:17" s="30" customFormat="1" ht="14.1" customHeight="1" x14ac:dyDescent="0.25">
      <c r="A61" s="291"/>
      <c r="B61" s="295" t="s">
        <v>100</v>
      </c>
      <c r="C61" s="281" t="s">
        <v>100</v>
      </c>
      <c r="D61" s="281" t="s">
        <v>100</v>
      </c>
      <c r="E61" s="382"/>
      <c r="F61" s="281" t="s">
        <v>100</v>
      </c>
      <c r="G61" s="281" t="s">
        <v>100</v>
      </c>
      <c r="H61" s="74"/>
      <c r="I61" s="7"/>
      <c r="J61" s="7"/>
      <c r="K61" s="295" t="s">
        <v>100</v>
      </c>
      <c r="L61" s="281" t="s">
        <v>100</v>
      </c>
      <c r="M61" s="281" t="s">
        <v>100</v>
      </c>
      <c r="N61" s="382"/>
      <c r="O61" s="281" t="s">
        <v>100</v>
      </c>
      <c r="P61" s="281" t="s">
        <v>100</v>
      </c>
      <c r="Q61" s="74"/>
    </row>
    <row r="62" spans="1:17" s="31" customFormat="1" ht="14.1" customHeight="1" x14ac:dyDescent="0.25">
      <c r="A62" s="292"/>
      <c r="B62" s="294" t="s">
        <v>103</v>
      </c>
      <c r="C62" s="284" t="s">
        <v>15</v>
      </c>
      <c r="D62" s="287" t="s">
        <v>103</v>
      </c>
      <c r="E62" s="383"/>
      <c r="F62" s="284" t="s">
        <v>15</v>
      </c>
      <c r="G62" s="287" t="s">
        <v>103</v>
      </c>
      <c r="H62" s="75"/>
      <c r="I62" s="9"/>
      <c r="J62" s="9"/>
      <c r="K62" s="294" t="s">
        <v>103</v>
      </c>
      <c r="L62" s="284" t="s">
        <v>15</v>
      </c>
      <c r="M62" s="287" t="s">
        <v>103</v>
      </c>
      <c r="N62" s="383"/>
      <c r="O62" s="284" t="s">
        <v>15</v>
      </c>
      <c r="P62" s="287" t="s">
        <v>103</v>
      </c>
      <c r="Q62" s="75"/>
    </row>
    <row r="63" spans="1:17" s="30" customFormat="1" ht="24" customHeight="1" x14ac:dyDescent="0.25">
      <c r="A63" s="7"/>
      <c r="B63" s="40">
        <f t="array" ref="B63:C63">DaysAndWeeks+DATE(CalendarYear,6,1)-WEEKDAY(DATE(CalendarYear,6,1),(週の始まり="月曜日")+1)+36</f>
        <v>45109</v>
      </c>
      <c r="C63" s="76">
        <v>45110</v>
      </c>
      <c r="D63" s="373" t="s">
        <v>13</v>
      </c>
      <c r="E63" s="374"/>
      <c r="F63" s="374"/>
      <c r="G63" s="374"/>
      <c r="H63" s="375"/>
      <c r="I63" s="7"/>
      <c r="J63" s="7"/>
      <c r="K63" s="40">
        <f t="array" ref="K63:L63">DaysAndWeeks+DATE(CalendarYear,6,1)-WEEKDAY(DATE(CalendarYear,6,1),(週の始まり="月曜日")+1)+36</f>
        <v>45109</v>
      </c>
      <c r="L63" s="76">
        <v>45110</v>
      </c>
      <c r="M63" s="373" t="s">
        <v>13</v>
      </c>
      <c r="N63" s="374"/>
      <c r="O63" s="374"/>
      <c r="P63" s="374"/>
      <c r="Q63" s="375"/>
    </row>
    <row r="64" spans="1:17" s="30" customFormat="1" ht="14.1" customHeight="1" x14ac:dyDescent="0.25">
      <c r="A64" s="7"/>
      <c r="B64" s="73"/>
      <c r="C64" s="77"/>
      <c r="D64" s="376"/>
      <c r="E64" s="334"/>
      <c r="F64" s="334"/>
      <c r="G64" s="334"/>
      <c r="H64" s="377"/>
      <c r="I64" s="7"/>
      <c r="J64" s="7"/>
      <c r="K64" s="73"/>
      <c r="L64" s="77"/>
      <c r="M64" s="376"/>
      <c r="N64" s="334"/>
      <c r="O64" s="334"/>
      <c r="P64" s="334"/>
      <c r="Q64" s="377"/>
    </row>
    <row r="65" spans="1:17" s="30" customFormat="1" ht="14.1" customHeight="1" x14ac:dyDescent="0.25">
      <c r="A65" s="7"/>
      <c r="B65" s="73"/>
      <c r="C65" s="77"/>
      <c r="D65" s="376"/>
      <c r="E65" s="334"/>
      <c r="F65" s="334"/>
      <c r="G65" s="334"/>
      <c r="H65" s="377"/>
      <c r="I65" s="7"/>
      <c r="J65" s="7"/>
      <c r="K65" s="73"/>
      <c r="L65" s="77"/>
      <c r="M65" s="376"/>
      <c r="N65" s="334"/>
      <c r="O65" s="334"/>
      <c r="P65" s="334"/>
      <c r="Q65" s="377"/>
    </row>
    <row r="66" spans="1:17" s="30" customFormat="1" ht="14.1" customHeight="1" x14ac:dyDescent="0.25">
      <c r="A66" s="7"/>
      <c r="B66" s="73"/>
      <c r="C66" s="77"/>
      <c r="D66" s="376"/>
      <c r="E66" s="334"/>
      <c r="F66" s="334"/>
      <c r="G66" s="334"/>
      <c r="H66" s="377"/>
      <c r="I66" s="7"/>
      <c r="J66" s="7"/>
      <c r="K66" s="73"/>
      <c r="L66" s="77"/>
      <c r="M66" s="376"/>
      <c r="N66" s="334"/>
      <c r="O66" s="334"/>
      <c r="P66" s="334"/>
      <c r="Q66" s="377"/>
    </row>
    <row r="67" spans="1:17" s="31" customFormat="1" ht="14.1" customHeight="1" x14ac:dyDescent="0.25">
      <c r="A67" s="9"/>
      <c r="B67" s="22"/>
      <c r="C67" s="78"/>
      <c r="D67" s="378"/>
      <c r="E67" s="379"/>
      <c r="F67" s="379"/>
      <c r="G67" s="379"/>
      <c r="H67" s="380"/>
      <c r="I67" s="9"/>
      <c r="J67" s="9"/>
      <c r="K67" s="22"/>
      <c r="L67" s="78"/>
      <c r="M67" s="378"/>
      <c r="N67" s="379"/>
      <c r="O67" s="379"/>
      <c r="P67" s="379"/>
      <c r="Q67" s="380"/>
    </row>
  </sheetData>
  <mergeCells count="32">
    <mergeCell ref="N54:N57"/>
    <mergeCell ref="N59:N62"/>
    <mergeCell ref="M63:Q67"/>
    <mergeCell ref="E54:E57"/>
    <mergeCell ref="E59:E62"/>
    <mergeCell ref="D63:H67"/>
    <mergeCell ref="N1:P2"/>
    <mergeCell ref="K2:M2"/>
    <mergeCell ref="N5:N8"/>
    <mergeCell ref="N10:N13"/>
    <mergeCell ref="N15:N18"/>
    <mergeCell ref="N20:N23"/>
    <mergeCell ref="N25:N28"/>
    <mergeCell ref="M29:Q33"/>
    <mergeCell ref="N35:P36"/>
    <mergeCell ref="K36:M36"/>
    <mergeCell ref="N39:N42"/>
    <mergeCell ref="N44:N47"/>
    <mergeCell ref="N49:N52"/>
    <mergeCell ref="E35:G36"/>
    <mergeCell ref="B36:D36"/>
    <mergeCell ref="E39:E42"/>
    <mergeCell ref="E44:E47"/>
    <mergeCell ref="E49:E52"/>
    <mergeCell ref="B2:D2"/>
    <mergeCell ref="E1:G2"/>
    <mergeCell ref="D29:H33"/>
    <mergeCell ref="E5:E8"/>
    <mergeCell ref="E10:E13"/>
    <mergeCell ref="E15:E18"/>
    <mergeCell ref="E20:E23"/>
    <mergeCell ref="E25:E28"/>
  </mergeCells>
  <phoneticPr fontId="33"/>
  <conditionalFormatting sqref="B11:D11 F11:H11 B16:D16 F16">
    <cfRule type="expression" dxfId="359" priority="73">
      <formula>DAY(B11)&gt;8</formula>
    </cfRule>
  </conditionalFormatting>
  <conditionalFormatting sqref="B21:D22 F21:H22 B26:D27 F26:G27">
    <cfRule type="expression" dxfId="358" priority="74">
      <formula>DAY(B21)&gt;8</formula>
    </cfRule>
  </conditionalFormatting>
  <conditionalFormatting sqref="B45:D45 F45:H45 B50:D50 F50">
    <cfRule type="expression" dxfId="357" priority="15">
      <formula>DAY(B45)&gt;8</formula>
    </cfRule>
  </conditionalFormatting>
  <conditionalFormatting sqref="B55:D56 F55:H56 B60:D61 F60:G61">
    <cfRule type="expression" dxfId="356" priority="16">
      <formula>DAY(B55)&gt;8</formula>
    </cfRule>
  </conditionalFormatting>
  <conditionalFormatting sqref="B4:G5 F6:H6 B6:D7">
    <cfRule type="expression" dxfId="355" priority="243">
      <formula>DAY(B4)&gt;8</formula>
    </cfRule>
  </conditionalFormatting>
  <conditionalFormatting sqref="B38:G39 F40:H40 B40:D41">
    <cfRule type="expression" dxfId="354" priority="25">
      <formula>DAY(B38)&gt;8</formula>
    </cfRule>
  </conditionalFormatting>
  <conditionalFormatting sqref="B24:H24 B25:D25 F25:H25 H26:H27 B29:C32">
    <cfRule type="expression" dxfId="353" priority="244">
      <formula>AND(DAY(B24)&gt;=1,DAY(B24)&lt;=15)</formula>
    </cfRule>
  </conditionalFormatting>
  <conditionalFormatting sqref="B58:H58 B59:D59 F59:H59 H60:H61 B63:C66">
    <cfRule type="expression" dxfId="352" priority="26">
      <formula>AND(DAY(B58)&gt;=1,DAY(B58)&lt;=15)</formula>
    </cfRule>
  </conditionalFormatting>
  <conditionalFormatting sqref="E10">
    <cfRule type="expression" dxfId="351" priority="242">
      <formula>DAY(E10)&gt;8</formula>
    </cfRule>
  </conditionalFormatting>
  <conditionalFormatting sqref="E15">
    <cfRule type="expression" dxfId="350" priority="241">
      <formula>DAY(E15)&gt;8</formula>
    </cfRule>
  </conditionalFormatting>
  <conditionalFormatting sqref="E20">
    <cfRule type="expression" dxfId="349" priority="240">
      <formula>DAY(E20)&gt;8</formula>
    </cfRule>
  </conditionalFormatting>
  <conditionalFormatting sqref="E25">
    <cfRule type="expression" dxfId="348" priority="239">
      <formula>DAY(E25)&gt;8</formula>
    </cfRule>
  </conditionalFormatting>
  <conditionalFormatting sqref="E44">
    <cfRule type="expression" dxfId="347" priority="24">
      <formula>DAY(E44)&gt;8</formula>
    </cfRule>
  </conditionalFormatting>
  <conditionalFormatting sqref="E49">
    <cfRule type="expression" dxfId="346" priority="23">
      <formula>DAY(E49)&gt;8</formula>
    </cfRule>
  </conditionalFormatting>
  <conditionalFormatting sqref="E54">
    <cfRule type="expression" dxfId="345" priority="22">
      <formula>DAY(E54)&gt;8</formula>
    </cfRule>
  </conditionalFormatting>
  <conditionalFormatting sqref="E59">
    <cfRule type="expression" dxfId="344" priority="21">
      <formula>DAY(E59)&gt;8</formula>
    </cfRule>
  </conditionalFormatting>
  <conditionalFormatting sqref="F8">
    <cfRule type="expression" dxfId="343" priority="220">
      <formula>DAY(F8)&gt;8</formula>
    </cfRule>
  </conditionalFormatting>
  <conditionalFormatting sqref="F42">
    <cfRule type="expression" dxfId="342" priority="19">
      <formula>DAY(F42)&gt;8</formula>
    </cfRule>
  </conditionalFormatting>
  <conditionalFormatting sqref="G16:H17">
    <cfRule type="expression" dxfId="341" priority="98">
      <formula>DAY(G16)&gt;8</formula>
    </cfRule>
  </conditionalFormatting>
  <conditionalFormatting sqref="G50:H51">
    <cfRule type="expression" dxfId="340" priority="18">
      <formula>DAY(G50)&gt;8</formula>
    </cfRule>
  </conditionalFormatting>
  <conditionalFormatting sqref="H8 C13 F13 H13 C18 F18 H18 C23 F23 H23 C28 F28">
    <cfRule type="expression" dxfId="339" priority="72">
      <formula>DAY(C8)&gt;8</formula>
    </cfRule>
  </conditionalFormatting>
  <conditionalFormatting sqref="H42 C47 F47 H47 C52 F52 H52 C57 F57 H57 C62 F62">
    <cfRule type="expression" dxfId="338" priority="14">
      <formula>DAY(C42)&gt;8</formula>
    </cfRule>
  </conditionalFormatting>
  <conditionalFormatting sqref="K11:M11 O11:Q11 K16:M16 O16">
    <cfRule type="expression" dxfId="337" priority="28">
      <formula>DAY(K11)&gt;8</formula>
    </cfRule>
  </conditionalFormatting>
  <conditionalFormatting sqref="K21:M22 O21:Q22 K26:M27 O26:P27">
    <cfRule type="expression" dxfId="336" priority="29">
      <formula>DAY(K21)&gt;8</formula>
    </cfRule>
  </conditionalFormatting>
  <conditionalFormatting sqref="K45:M45 O45:Q45 K50:M50 O50">
    <cfRule type="expression" dxfId="335" priority="2">
      <formula>DAY(K45)&gt;8</formula>
    </cfRule>
  </conditionalFormatting>
  <conditionalFormatting sqref="K55:M56 O55:Q56 K60:M61 O60:P61">
    <cfRule type="expression" dxfId="334" priority="3">
      <formula>DAY(K55)&gt;8</formula>
    </cfRule>
  </conditionalFormatting>
  <conditionalFormatting sqref="K4:P5 O6:Q6 K6:M7">
    <cfRule type="expression" dxfId="333" priority="70">
      <formula>DAY(K4)&gt;8</formula>
    </cfRule>
  </conditionalFormatting>
  <conditionalFormatting sqref="K38:P39 O40:Q40 K40:M41">
    <cfRule type="expression" dxfId="332" priority="12">
      <formula>DAY(K38)&gt;8</formula>
    </cfRule>
  </conditionalFormatting>
  <conditionalFormatting sqref="K24:Q24 K25:M25 O25:Q25 Q26:Q27 K29:L32">
    <cfRule type="expression" dxfId="331" priority="71">
      <formula>AND(DAY(K24)&gt;=1,DAY(K24)&lt;=15)</formula>
    </cfRule>
  </conditionalFormatting>
  <conditionalFormatting sqref="K58:Q58 K59:M59 O59:Q59 Q60:Q61 K63:L66">
    <cfRule type="expression" dxfId="330" priority="13">
      <formula>AND(DAY(K58)&gt;=1,DAY(K58)&lt;=15)</formula>
    </cfRule>
  </conditionalFormatting>
  <conditionalFormatting sqref="N10">
    <cfRule type="expression" dxfId="329" priority="69">
      <formula>DAY(N10)&gt;8</formula>
    </cfRule>
  </conditionalFormatting>
  <conditionalFormatting sqref="N15">
    <cfRule type="expression" dxfId="328" priority="68">
      <formula>DAY(N15)&gt;8</formula>
    </cfRule>
  </conditionalFormatting>
  <conditionalFormatting sqref="N20">
    <cfRule type="expression" dxfId="327" priority="67">
      <formula>DAY(N20)&gt;8</formula>
    </cfRule>
  </conditionalFormatting>
  <conditionalFormatting sqref="N25">
    <cfRule type="expression" dxfId="326" priority="66">
      <formula>DAY(N25)&gt;8</formula>
    </cfRule>
  </conditionalFormatting>
  <conditionalFormatting sqref="N44">
    <cfRule type="expression" dxfId="325" priority="11">
      <formula>DAY(N44)&gt;8</formula>
    </cfRule>
  </conditionalFormatting>
  <conditionalFormatting sqref="N49">
    <cfRule type="expression" dxfId="324" priority="10">
      <formula>DAY(N49)&gt;8</formula>
    </cfRule>
  </conditionalFormatting>
  <conditionalFormatting sqref="N54">
    <cfRule type="expression" dxfId="323" priority="9">
      <formula>DAY(N54)&gt;8</formula>
    </cfRule>
  </conditionalFormatting>
  <conditionalFormatting sqref="N59">
    <cfRule type="expression" dxfId="322" priority="8">
      <formula>DAY(N59)&gt;8</formula>
    </cfRule>
  </conditionalFormatting>
  <conditionalFormatting sqref="O8">
    <cfRule type="expression" dxfId="321" priority="64">
      <formula>DAY(O8)&gt;8</formula>
    </cfRule>
  </conditionalFormatting>
  <conditionalFormatting sqref="O42">
    <cfRule type="expression" dxfId="320" priority="6">
      <formula>DAY(O42)&gt;8</formula>
    </cfRule>
  </conditionalFormatting>
  <conditionalFormatting sqref="P16:Q17">
    <cfRule type="expression" dxfId="319" priority="31">
      <formula>DAY(P16)&gt;8</formula>
    </cfRule>
  </conditionalFormatting>
  <conditionalFormatting sqref="P50:Q51">
    <cfRule type="expression" dxfId="318" priority="5">
      <formula>DAY(P50)&gt;8</formula>
    </cfRule>
  </conditionalFormatting>
  <conditionalFormatting sqref="Q8 L13 O13 Q13 L18 O18 Q18 L23 O23 Q23 L28 O28">
    <cfRule type="expression" dxfId="317" priority="27">
      <formula>DAY(L8)&gt;8</formula>
    </cfRule>
  </conditionalFormatting>
  <conditionalFormatting sqref="Q42 L47 O47 Q47 L52 O52 Q52 L57 O57 Q57 L62 O62">
    <cfRule type="expression" dxfId="316" priority="1">
      <formula>DAY(L42)&gt;8</formula>
    </cfRule>
  </conditionalFormatting>
  <dataValidations count="7">
    <dataValidation allowBlank="1" showInputMessage="1" showErrorMessage="1" prompt="曜日は自動的に決定されます" sqref="C3:H3 L3:Q3 C37:H37 L37:Q37" xr:uid="{00000000-0002-0000-0500-000000000000}"/>
    <dataValidation allowBlank="1" showInputMessage="1" showErrorMessage="1" prompt="6 月の月間カレンダー" sqref="A1 J1 A35 J35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 K2:M2 B36:D36 K36:M36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 K3 B37 K37" xr:uid="{00000000-0002-0000-0500-000003000000}"/>
    <dataValidation allowBlank="1" showInputMessage="1" prompt="このセルに毎月のメモを入力します" sqref="D29 M29 D63 M63" xr:uid="{D7404289-3815-43D5-B065-A52243EEA37E}"/>
    <dataValidation allowBlank="1" showInputMessage="1" showErrorMessage="1" prompt="この行と行 7、9、11、13、15 は、一つ上のセルのカレンダー日に関連する毎日のメモを入力するためのセルです。" sqref="B8 K8 B42 K42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7 K4:K7 B38:B41 K38:K41" xr:uid="{00000000-0002-0000-0500-000007000000}"/>
  </dataValidations>
  <printOptions horizontalCentered="1" verticalCentered="1"/>
  <pageMargins left="0" right="0" top="0" bottom="0" header="0.31496062992125984" footer="0.31496062992125984"/>
  <pageSetup paperSize="9" scale="46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Q67"/>
  <sheetViews>
    <sheetView showGridLines="0" zoomScaleNormal="100" workbookViewId="0">
      <selection activeCell="B1" sqref="B1:P67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9" width="1.77734375" style="28" customWidth="1"/>
    <col min="10" max="16" width="16.77734375" style="28" customWidth="1"/>
    <col min="17" max="16384" width="8.88671875" style="28"/>
  </cols>
  <sheetData>
    <row r="1" spans="1:17" ht="9" customHeight="1" x14ac:dyDescent="0.25">
      <c r="A1" s="1"/>
      <c r="B1" s="1"/>
      <c r="C1" s="1"/>
      <c r="D1" s="1"/>
      <c r="E1" s="344" t="s">
        <v>107</v>
      </c>
      <c r="F1" s="344"/>
      <c r="G1" s="344"/>
      <c r="H1" s="1"/>
      <c r="I1" s="1" t="s">
        <v>0</v>
      </c>
      <c r="J1" s="1"/>
      <c r="K1" s="1"/>
      <c r="L1" s="1"/>
      <c r="M1" s="344" t="s">
        <v>107</v>
      </c>
      <c r="N1" s="344"/>
      <c r="O1" s="344"/>
      <c r="P1" s="1"/>
    </row>
    <row r="2" spans="1:17" ht="96" customHeight="1" x14ac:dyDescent="0.25">
      <c r="A2" s="1"/>
      <c r="B2" s="372" t="str">
        <f>CalendarYear&amp;"年"&amp;"7月"</f>
        <v>2023年7月</v>
      </c>
      <c r="C2" s="372"/>
      <c r="D2" s="372"/>
      <c r="E2" s="344"/>
      <c r="F2" s="344"/>
      <c r="G2" s="344"/>
      <c r="H2" s="2"/>
      <c r="I2" s="1"/>
      <c r="J2" s="372" t="str">
        <f>CalendarYear&amp;"年"&amp;"7月"</f>
        <v>2023年7月</v>
      </c>
      <c r="K2" s="372"/>
      <c r="L2" s="372"/>
      <c r="M2" s="344"/>
      <c r="N2" s="344"/>
      <c r="O2" s="344"/>
      <c r="P2" s="2"/>
    </row>
    <row r="3" spans="1:17" s="29" customFormat="1" ht="24" customHeight="1" x14ac:dyDescent="0.25">
      <c r="A3" s="3"/>
      <c r="B3" s="320" t="str">
        <f>週の始まり</f>
        <v>日曜日</v>
      </c>
      <c r="C3" s="83" t="str">
        <f t="shared" ref="C3:H3" si="0">TEXT(C4,"aaaa")</f>
        <v>月曜日</v>
      </c>
      <c r="D3" s="83" t="str">
        <f t="shared" si="0"/>
        <v>火曜日</v>
      </c>
      <c r="E3" s="83" t="str">
        <f t="shared" si="0"/>
        <v>水曜日</v>
      </c>
      <c r="F3" s="83" t="str">
        <f t="shared" si="0"/>
        <v>木曜日</v>
      </c>
      <c r="G3" s="83" t="str">
        <f t="shared" si="0"/>
        <v>金曜日</v>
      </c>
      <c r="H3" s="84" t="str">
        <f t="shared" si="0"/>
        <v>土曜日</v>
      </c>
      <c r="I3" s="321"/>
      <c r="J3" s="320" t="str">
        <f>週の始まり</f>
        <v>日曜日</v>
      </c>
      <c r="K3" s="83" t="str">
        <f t="shared" ref="K3:P3" si="1">TEXT(K4,"aaaa")</f>
        <v>月曜日</v>
      </c>
      <c r="L3" s="83" t="str">
        <f t="shared" si="1"/>
        <v>火曜日</v>
      </c>
      <c r="M3" s="83" t="str">
        <f t="shared" si="1"/>
        <v>水曜日</v>
      </c>
      <c r="N3" s="83" t="str">
        <f t="shared" si="1"/>
        <v>木曜日</v>
      </c>
      <c r="O3" s="83" t="str">
        <f t="shared" si="1"/>
        <v>金曜日</v>
      </c>
      <c r="P3" s="84" t="str">
        <f t="shared" si="1"/>
        <v>土曜日</v>
      </c>
    </row>
    <row r="4" spans="1:17" s="30" customFormat="1" ht="24" customHeight="1" x14ac:dyDescent="0.25">
      <c r="A4" s="7"/>
      <c r="B4" s="88">
        <f t="array" ref="B4:H4">DaysAndWeeks+DATE(CalendarYear,7,1)-WEEKDAY(DATE(CalendarYear,7,1),(週の始まり="月曜日")+1)+1</f>
        <v>45102</v>
      </c>
      <c r="C4" s="86">
        <v>45103</v>
      </c>
      <c r="D4" s="88">
        <v>45104</v>
      </c>
      <c r="E4" s="88">
        <v>45105</v>
      </c>
      <c r="F4" s="88">
        <v>45106</v>
      </c>
      <c r="G4" s="88">
        <v>45107</v>
      </c>
      <c r="H4" s="87">
        <v>45108</v>
      </c>
      <c r="I4" s="7"/>
      <c r="J4" s="88">
        <f t="array" ref="J4:P4">DaysAndWeeks+DATE(CalendarYear,7,1)-WEEKDAY(DATE(CalendarYear,7,1),(週の始まり="月曜日")+1)+1</f>
        <v>45102</v>
      </c>
      <c r="K4" s="86">
        <v>45103</v>
      </c>
      <c r="L4" s="88">
        <v>45104</v>
      </c>
      <c r="M4" s="88">
        <v>45105</v>
      </c>
      <c r="N4" s="88">
        <v>45106</v>
      </c>
      <c r="O4" s="88">
        <v>45107</v>
      </c>
      <c r="P4" s="87">
        <v>45108</v>
      </c>
    </row>
    <row r="5" spans="1:17" s="30" customFormat="1" ht="14.1" customHeight="1" x14ac:dyDescent="0.25">
      <c r="A5" s="7"/>
      <c r="B5" s="89"/>
      <c r="C5" s="79"/>
      <c r="D5" s="89"/>
      <c r="E5" s="395"/>
      <c r="F5" s="307"/>
      <c r="G5" s="308"/>
      <c r="H5" s="306" t="s">
        <v>16</v>
      </c>
      <c r="I5" s="113"/>
      <c r="J5" s="89"/>
      <c r="K5" s="79"/>
      <c r="L5" s="89"/>
      <c r="M5" s="395"/>
      <c r="N5" s="307"/>
      <c r="O5" s="308"/>
      <c r="P5" s="306" t="s">
        <v>16</v>
      </c>
    </row>
    <row r="6" spans="1:17" s="30" customFormat="1" ht="14.1" customHeight="1" x14ac:dyDescent="0.25">
      <c r="A6" s="7"/>
      <c r="B6" s="89"/>
      <c r="C6" s="79"/>
      <c r="D6" s="89"/>
      <c r="E6" s="396"/>
      <c r="F6" s="307"/>
      <c r="G6" s="89"/>
      <c r="H6" s="322" t="s">
        <v>15</v>
      </c>
      <c r="I6" s="113"/>
      <c r="J6" s="89"/>
      <c r="K6" s="79"/>
      <c r="L6" s="89"/>
      <c r="M6" s="396"/>
      <c r="N6" s="307"/>
      <c r="O6" s="89"/>
      <c r="P6" s="322" t="s">
        <v>15</v>
      </c>
      <c r="Q6" s="115"/>
    </row>
    <row r="7" spans="1:17" s="30" customFormat="1" ht="13.5" customHeight="1" x14ac:dyDescent="0.25">
      <c r="A7" s="7"/>
      <c r="B7" s="89"/>
      <c r="C7" s="79"/>
      <c r="D7" s="89"/>
      <c r="E7" s="396"/>
      <c r="F7" s="95"/>
      <c r="G7" s="90"/>
      <c r="H7" s="309" t="s">
        <v>105</v>
      </c>
      <c r="I7" s="113"/>
      <c r="J7" s="89"/>
      <c r="K7" s="79"/>
      <c r="L7" s="89"/>
      <c r="M7" s="396"/>
      <c r="N7" s="95"/>
      <c r="O7" s="90"/>
      <c r="P7" s="309" t="s">
        <v>105</v>
      </c>
    </row>
    <row r="8" spans="1:17" s="31" customFormat="1" ht="14.1" customHeight="1" x14ac:dyDescent="0.25">
      <c r="A8" s="9"/>
      <c r="B8" s="94"/>
      <c r="C8" s="104"/>
      <c r="D8" s="94"/>
      <c r="E8" s="397"/>
      <c r="F8" s="100"/>
      <c r="G8" s="106"/>
      <c r="H8" s="107"/>
      <c r="I8" s="97"/>
      <c r="J8" s="94"/>
      <c r="K8" s="104"/>
      <c r="L8" s="94"/>
      <c r="M8" s="397"/>
      <c r="N8" s="100"/>
      <c r="O8" s="106"/>
      <c r="P8" s="107"/>
      <c r="Q8" s="114"/>
    </row>
    <row r="9" spans="1:17" s="30" customFormat="1" ht="24" customHeight="1" x14ac:dyDescent="0.25">
      <c r="A9" s="7"/>
      <c r="B9" s="99">
        <f t="array" ref="B9:H9">DaysAndWeeks+DATE(CalendarYear,7,1)-WEEKDAY(DATE(CalendarYear,7,1),(週の始まり="月曜日")+1)+8</f>
        <v>45109</v>
      </c>
      <c r="C9" s="81">
        <v>45110</v>
      </c>
      <c r="D9" s="99">
        <v>45111</v>
      </c>
      <c r="E9" s="99">
        <v>45112</v>
      </c>
      <c r="F9" s="99">
        <v>45113</v>
      </c>
      <c r="G9" s="99">
        <v>45114</v>
      </c>
      <c r="H9" s="105">
        <v>45115</v>
      </c>
      <c r="I9" s="113"/>
      <c r="J9" s="99">
        <f t="array" ref="J9:P9">DaysAndWeeks+DATE(CalendarYear,7,1)-WEEKDAY(DATE(CalendarYear,7,1),(週の始まり="月曜日")+1)+8</f>
        <v>45109</v>
      </c>
      <c r="K9" s="81">
        <v>45110</v>
      </c>
      <c r="L9" s="99">
        <v>45111</v>
      </c>
      <c r="M9" s="99">
        <v>45112</v>
      </c>
      <c r="N9" s="99">
        <v>45113</v>
      </c>
      <c r="O9" s="99">
        <v>45114</v>
      </c>
      <c r="P9" s="105">
        <v>45115</v>
      </c>
    </row>
    <row r="10" spans="1:17" s="30" customFormat="1" ht="14.1" customHeight="1" x14ac:dyDescent="0.25">
      <c r="A10" s="7"/>
      <c r="B10" s="317" t="s">
        <v>16</v>
      </c>
      <c r="C10" s="306" t="s">
        <v>16</v>
      </c>
      <c r="D10" s="306" t="s">
        <v>16</v>
      </c>
      <c r="E10" s="384" t="s">
        <v>5</v>
      </c>
      <c r="F10" s="306" t="s">
        <v>16</v>
      </c>
      <c r="G10" s="306" t="s">
        <v>16</v>
      </c>
      <c r="H10" s="306" t="s">
        <v>16</v>
      </c>
      <c r="I10" s="113"/>
      <c r="J10" s="317" t="s">
        <v>16</v>
      </c>
      <c r="K10" s="306" t="s">
        <v>16</v>
      </c>
      <c r="L10" s="306" t="s">
        <v>16</v>
      </c>
      <c r="M10" s="384" t="s">
        <v>5</v>
      </c>
      <c r="N10" s="306" t="s">
        <v>16</v>
      </c>
      <c r="O10" s="306" t="s">
        <v>16</v>
      </c>
      <c r="P10" s="306" t="s">
        <v>16</v>
      </c>
    </row>
    <row r="11" spans="1:17" s="30" customFormat="1" ht="14.1" customHeight="1" x14ac:dyDescent="0.25">
      <c r="A11" s="7"/>
      <c r="B11" s="310" t="s">
        <v>71</v>
      </c>
      <c r="C11" s="322" t="s">
        <v>15</v>
      </c>
      <c r="D11" s="310" t="s">
        <v>71</v>
      </c>
      <c r="E11" s="385"/>
      <c r="F11" s="322" t="s">
        <v>15</v>
      </c>
      <c r="G11" s="310" t="s">
        <v>71</v>
      </c>
      <c r="H11" s="322" t="s">
        <v>15</v>
      </c>
      <c r="I11" s="113"/>
      <c r="J11" s="310" t="s">
        <v>71</v>
      </c>
      <c r="K11" s="322" t="s">
        <v>15</v>
      </c>
      <c r="L11" s="310" t="s">
        <v>71</v>
      </c>
      <c r="M11" s="385"/>
      <c r="N11" s="322" t="s">
        <v>15</v>
      </c>
      <c r="O11" s="310" t="s">
        <v>71</v>
      </c>
      <c r="P11" s="322" t="s">
        <v>15</v>
      </c>
    </row>
    <row r="12" spans="1:17" s="30" customFormat="1" ht="13.5" customHeight="1" x14ac:dyDescent="0.25">
      <c r="A12" s="7"/>
      <c r="B12" s="316" t="s">
        <v>105</v>
      </c>
      <c r="C12" s="309" t="s">
        <v>105</v>
      </c>
      <c r="D12" s="309" t="s">
        <v>105</v>
      </c>
      <c r="E12" s="385"/>
      <c r="F12" s="309" t="s">
        <v>105</v>
      </c>
      <c r="G12" s="309" t="s">
        <v>105</v>
      </c>
      <c r="H12" s="309" t="s">
        <v>105</v>
      </c>
      <c r="I12" s="113"/>
      <c r="J12" s="316" t="s">
        <v>105</v>
      </c>
      <c r="K12" s="309" t="s">
        <v>105</v>
      </c>
      <c r="L12" s="309" t="s">
        <v>105</v>
      </c>
      <c r="M12" s="385"/>
      <c r="N12" s="309" t="s">
        <v>105</v>
      </c>
      <c r="O12" s="309" t="s">
        <v>105</v>
      </c>
      <c r="P12" s="309" t="s">
        <v>105</v>
      </c>
    </row>
    <row r="13" spans="1:17" s="31" customFormat="1" ht="14.1" customHeight="1" x14ac:dyDescent="0.25">
      <c r="A13" s="9"/>
      <c r="B13" s="94"/>
      <c r="C13" s="104"/>
      <c r="D13" s="94"/>
      <c r="E13" s="394"/>
      <c r="F13" s="100"/>
      <c r="G13" s="311"/>
      <c r="H13" s="312"/>
      <c r="I13" s="97"/>
      <c r="J13" s="94"/>
      <c r="K13" s="104"/>
      <c r="L13" s="94"/>
      <c r="M13" s="394"/>
      <c r="N13" s="100"/>
      <c r="O13" s="311"/>
      <c r="P13" s="312"/>
    </row>
    <row r="14" spans="1:17" s="30" customFormat="1" ht="24" customHeight="1" x14ac:dyDescent="0.25">
      <c r="A14" s="7"/>
      <c r="B14" s="93">
        <f t="array" ref="B14:H14">DaysAndWeeks+DATE(CalendarYear,7,1)-WEEKDAY(DATE(CalendarYear,7,1),(週の始まり="月曜日")+1)+15</f>
        <v>45116</v>
      </c>
      <c r="C14" s="80">
        <v>45117</v>
      </c>
      <c r="D14" s="93">
        <v>45118</v>
      </c>
      <c r="E14" s="110">
        <v>45119</v>
      </c>
      <c r="F14" s="93">
        <v>45120</v>
      </c>
      <c r="G14" s="93">
        <v>45121</v>
      </c>
      <c r="H14" s="85">
        <v>45122</v>
      </c>
      <c r="I14" s="113"/>
      <c r="J14" s="93">
        <f t="array" ref="J14:P14">DaysAndWeeks+DATE(CalendarYear,7,1)-WEEKDAY(DATE(CalendarYear,7,1),(週の始まり="月曜日")+1)+15</f>
        <v>45116</v>
      </c>
      <c r="K14" s="80">
        <v>45117</v>
      </c>
      <c r="L14" s="93">
        <v>45118</v>
      </c>
      <c r="M14" s="110">
        <v>45119</v>
      </c>
      <c r="N14" s="93">
        <v>45120</v>
      </c>
      <c r="O14" s="93">
        <v>45121</v>
      </c>
      <c r="P14" s="85">
        <v>45122</v>
      </c>
    </row>
    <row r="15" spans="1:17" s="30" customFormat="1" ht="14.1" customHeight="1" x14ac:dyDescent="0.25">
      <c r="A15" s="7"/>
      <c r="B15" s="317" t="s">
        <v>16</v>
      </c>
      <c r="C15" s="306" t="s">
        <v>16</v>
      </c>
      <c r="D15" s="306" t="s">
        <v>16</v>
      </c>
      <c r="E15" s="384" t="s">
        <v>5</v>
      </c>
      <c r="F15" s="306" t="s">
        <v>16</v>
      </c>
      <c r="G15" s="306" t="s">
        <v>16</v>
      </c>
      <c r="H15" s="306" t="s">
        <v>16</v>
      </c>
      <c r="I15" s="113"/>
      <c r="J15" s="317" t="s">
        <v>16</v>
      </c>
      <c r="K15" s="306" t="s">
        <v>16</v>
      </c>
      <c r="L15" s="306" t="s">
        <v>16</v>
      </c>
      <c r="M15" s="384" t="s">
        <v>5</v>
      </c>
      <c r="N15" s="306" t="s">
        <v>16</v>
      </c>
      <c r="O15" s="306" t="s">
        <v>16</v>
      </c>
      <c r="P15" s="306" t="s">
        <v>16</v>
      </c>
    </row>
    <row r="16" spans="1:17" s="30" customFormat="1" ht="14.1" customHeight="1" x14ac:dyDescent="0.25">
      <c r="A16" s="7"/>
      <c r="B16" s="310" t="s">
        <v>71</v>
      </c>
      <c r="C16" s="322" t="s">
        <v>15</v>
      </c>
      <c r="D16" s="310" t="s">
        <v>71</v>
      </c>
      <c r="E16" s="385"/>
      <c r="F16" s="322" t="s">
        <v>15</v>
      </c>
      <c r="G16" s="310" t="s">
        <v>71</v>
      </c>
      <c r="H16" s="322" t="s">
        <v>15</v>
      </c>
      <c r="I16" s="113"/>
      <c r="J16" s="310" t="s">
        <v>71</v>
      </c>
      <c r="K16" s="322" t="s">
        <v>15</v>
      </c>
      <c r="L16" s="310" t="s">
        <v>71</v>
      </c>
      <c r="M16" s="385"/>
      <c r="N16" s="322" t="s">
        <v>15</v>
      </c>
      <c r="O16" s="310" t="s">
        <v>71</v>
      </c>
      <c r="P16" s="322" t="s">
        <v>15</v>
      </c>
    </row>
    <row r="17" spans="1:16" s="30" customFormat="1" ht="14.1" customHeight="1" x14ac:dyDescent="0.25">
      <c r="A17" s="7"/>
      <c r="B17" s="316" t="s">
        <v>105</v>
      </c>
      <c r="C17" s="309" t="s">
        <v>105</v>
      </c>
      <c r="D17" s="309" t="s">
        <v>105</v>
      </c>
      <c r="E17" s="385"/>
      <c r="F17" s="309" t="s">
        <v>105</v>
      </c>
      <c r="G17" s="309" t="s">
        <v>105</v>
      </c>
      <c r="H17" s="309" t="s">
        <v>105</v>
      </c>
      <c r="I17" s="113"/>
      <c r="J17" s="316" t="s">
        <v>105</v>
      </c>
      <c r="K17" s="309" t="s">
        <v>105</v>
      </c>
      <c r="L17" s="309" t="s">
        <v>105</v>
      </c>
      <c r="M17" s="385"/>
      <c r="N17" s="309" t="s">
        <v>105</v>
      </c>
      <c r="O17" s="309" t="s">
        <v>105</v>
      </c>
      <c r="P17" s="309" t="s">
        <v>105</v>
      </c>
    </row>
    <row r="18" spans="1:16" s="31" customFormat="1" ht="14.1" customHeight="1" x14ac:dyDescent="0.25">
      <c r="A18" s="9"/>
      <c r="B18" s="311"/>
      <c r="C18" s="82"/>
      <c r="D18" s="91"/>
      <c r="E18" s="385"/>
      <c r="F18" s="91"/>
      <c r="G18" s="91"/>
      <c r="H18" s="313"/>
      <c r="I18" s="97"/>
      <c r="J18" s="311"/>
      <c r="K18" s="82"/>
      <c r="L18" s="91"/>
      <c r="M18" s="385"/>
      <c r="N18" s="91"/>
      <c r="O18" s="91"/>
      <c r="P18" s="313"/>
    </row>
    <row r="19" spans="1:16" s="30" customFormat="1" ht="24" customHeight="1" x14ac:dyDescent="0.25">
      <c r="A19" s="7"/>
      <c r="B19" s="99">
        <f t="array" ref="B19:H19">DaysAndWeeks+DATE(CalendarYear,7,1)-WEEKDAY(DATE(CalendarYear,7,1),(週の始まり="月曜日")+1)+22</f>
        <v>45123</v>
      </c>
      <c r="C19" s="112">
        <v>45124</v>
      </c>
      <c r="D19" s="111">
        <v>45125</v>
      </c>
      <c r="E19" s="111">
        <v>45126</v>
      </c>
      <c r="F19" s="111">
        <v>45127</v>
      </c>
      <c r="G19" s="111">
        <v>45128</v>
      </c>
      <c r="H19" s="111">
        <v>45129</v>
      </c>
      <c r="I19" s="113"/>
      <c r="J19" s="99">
        <f t="array" ref="J19:P19">DaysAndWeeks+DATE(CalendarYear,7,1)-WEEKDAY(DATE(CalendarYear,7,1),(週の始まり="月曜日")+1)+22</f>
        <v>45123</v>
      </c>
      <c r="K19" s="112">
        <v>45124</v>
      </c>
      <c r="L19" s="111">
        <v>45125</v>
      </c>
      <c r="M19" s="111">
        <v>45126</v>
      </c>
      <c r="N19" s="111">
        <v>45127</v>
      </c>
      <c r="O19" s="111">
        <v>45128</v>
      </c>
      <c r="P19" s="111">
        <v>45129</v>
      </c>
    </row>
    <row r="20" spans="1:16" s="30" customFormat="1" ht="14.1" customHeight="1" x14ac:dyDescent="0.25">
      <c r="A20" s="7"/>
      <c r="B20" s="317" t="s">
        <v>16</v>
      </c>
      <c r="C20" s="306" t="s">
        <v>16</v>
      </c>
      <c r="D20" s="306" t="s">
        <v>16</v>
      </c>
      <c r="E20" s="384" t="s">
        <v>5</v>
      </c>
      <c r="F20" s="306" t="s">
        <v>16</v>
      </c>
      <c r="G20" s="306" t="s">
        <v>16</v>
      </c>
      <c r="H20" s="306" t="s">
        <v>16</v>
      </c>
      <c r="I20" s="113"/>
      <c r="J20" s="317" t="s">
        <v>16</v>
      </c>
      <c r="K20" s="306" t="s">
        <v>16</v>
      </c>
      <c r="L20" s="306" t="s">
        <v>16</v>
      </c>
      <c r="M20" s="384" t="s">
        <v>5</v>
      </c>
      <c r="N20" s="306" t="s">
        <v>16</v>
      </c>
      <c r="O20" s="306" t="s">
        <v>16</v>
      </c>
      <c r="P20" s="306" t="s">
        <v>16</v>
      </c>
    </row>
    <row r="21" spans="1:16" s="30" customFormat="1" ht="14.1" customHeight="1" x14ac:dyDescent="0.25">
      <c r="A21" s="7"/>
      <c r="B21" s="310" t="s">
        <v>71</v>
      </c>
      <c r="C21" s="322" t="s">
        <v>15</v>
      </c>
      <c r="D21" s="310" t="s">
        <v>71</v>
      </c>
      <c r="E21" s="385"/>
      <c r="F21" s="322" t="s">
        <v>15</v>
      </c>
      <c r="G21" s="310" t="s">
        <v>71</v>
      </c>
      <c r="H21" s="322" t="s">
        <v>15</v>
      </c>
      <c r="I21" s="113"/>
      <c r="J21" s="310" t="s">
        <v>71</v>
      </c>
      <c r="K21" s="322" t="s">
        <v>15</v>
      </c>
      <c r="L21" s="310" t="s">
        <v>71</v>
      </c>
      <c r="M21" s="385"/>
      <c r="N21" s="322" t="s">
        <v>15</v>
      </c>
      <c r="O21" s="310" t="s">
        <v>71</v>
      </c>
      <c r="P21" s="322" t="s">
        <v>15</v>
      </c>
    </row>
    <row r="22" spans="1:16" s="30" customFormat="1" ht="14.1" customHeight="1" x14ac:dyDescent="0.25">
      <c r="A22" s="318"/>
      <c r="B22" s="319" t="s">
        <v>106</v>
      </c>
      <c r="C22" s="315" t="s">
        <v>106</v>
      </c>
      <c r="D22" s="315" t="s">
        <v>106</v>
      </c>
      <c r="E22" s="385"/>
      <c r="F22" s="315" t="s">
        <v>106</v>
      </c>
      <c r="G22" s="315" t="s">
        <v>106</v>
      </c>
      <c r="H22" s="315" t="s">
        <v>106</v>
      </c>
      <c r="I22" s="113"/>
      <c r="J22" s="319" t="s">
        <v>102</v>
      </c>
      <c r="K22" s="315" t="s">
        <v>102</v>
      </c>
      <c r="L22" s="315" t="s">
        <v>102</v>
      </c>
      <c r="M22" s="385"/>
      <c r="N22" s="315" t="s">
        <v>102</v>
      </c>
      <c r="O22" s="315" t="s">
        <v>102</v>
      </c>
      <c r="P22" s="315" t="s">
        <v>102</v>
      </c>
    </row>
    <row r="23" spans="1:16" s="31" customFormat="1" ht="14.1" customHeight="1" x14ac:dyDescent="0.25">
      <c r="A23" s="9"/>
      <c r="B23" s="102"/>
      <c r="C23" s="103"/>
      <c r="D23" s="96"/>
      <c r="E23" s="394"/>
      <c r="F23" s="96"/>
      <c r="G23" s="96"/>
      <c r="H23" s="107"/>
      <c r="I23" s="97"/>
      <c r="J23" s="102"/>
      <c r="K23" s="103"/>
      <c r="L23" s="96"/>
      <c r="M23" s="394"/>
      <c r="N23" s="96"/>
      <c r="O23" s="96"/>
      <c r="P23" s="107"/>
    </row>
    <row r="24" spans="1:16" s="30" customFormat="1" ht="24" customHeight="1" x14ac:dyDescent="0.25">
      <c r="A24" s="7"/>
      <c r="B24" s="93">
        <f t="array" ref="B24:H24">DaysAndWeeks+DATE(CalendarYear,7,1)-WEEKDAY(DATE(CalendarYear,7,1),(週の始まり="月曜日")+1)+29</f>
        <v>45130</v>
      </c>
      <c r="C24" s="80">
        <v>45131</v>
      </c>
      <c r="D24" s="93">
        <v>45132</v>
      </c>
      <c r="E24" s="110">
        <v>45133</v>
      </c>
      <c r="F24" s="93">
        <v>45134</v>
      </c>
      <c r="G24" s="93">
        <v>45135</v>
      </c>
      <c r="H24" s="85">
        <v>45136</v>
      </c>
      <c r="I24" s="7"/>
      <c r="J24" s="93">
        <f t="array" ref="J24:P24">DaysAndWeeks+DATE(CalendarYear,7,1)-WEEKDAY(DATE(CalendarYear,7,1),(週の始まり="月曜日")+1)+29</f>
        <v>45130</v>
      </c>
      <c r="K24" s="80">
        <v>45131</v>
      </c>
      <c r="L24" s="93">
        <v>45132</v>
      </c>
      <c r="M24" s="110">
        <v>45133</v>
      </c>
      <c r="N24" s="93">
        <v>45134</v>
      </c>
      <c r="O24" s="93">
        <v>45135</v>
      </c>
      <c r="P24" s="85">
        <v>45136</v>
      </c>
    </row>
    <row r="25" spans="1:16" s="30" customFormat="1" ht="14.1" customHeight="1" x14ac:dyDescent="0.25">
      <c r="A25" s="7"/>
      <c r="B25" s="317" t="s">
        <v>16</v>
      </c>
      <c r="C25" s="306" t="s">
        <v>16</v>
      </c>
      <c r="D25" s="306" t="s">
        <v>16</v>
      </c>
      <c r="E25" s="384" t="s">
        <v>5</v>
      </c>
      <c r="F25" s="306" t="s">
        <v>16</v>
      </c>
      <c r="G25" s="306" t="s">
        <v>16</v>
      </c>
      <c r="H25" s="306" t="s">
        <v>16</v>
      </c>
      <c r="I25" s="7"/>
      <c r="J25" s="317" t="s">
        <v>16</v>
      </c>
      <c r="K25" s="306" t="s">
        <v>16</v>
      </c>
      <c r="L25" s="306" t="s">
        <v>16</v>
      </c>
      <c r="M25" s="384" t="s">
        <v>5</v>
      </c>
      <c r="N25" s="306" t="s">
        <v>16</v>
      </c>
      <c r="O25" s="306" t="s">
        <v>16</v>
      </c>
      <c r="P25" s="306" t="s">
        <v>16</v>
      </c>
    </row>
    <row r="26" spans="1:16" s="30" customFormat="1" ht="14.1" customHeight="1" x14ac:dyDescent="0.25">
      <c r="A26" s="7"/>
      <c r="B26" s="310" t="s">
        <v>71</v>
      </c>
      <c r="C26" s="322" t="s">
        <v>15</v>
      </c>
      <c r="D26" s="310" t="s">
        <v>71</v>
      </c>
      <c r="E26" s="385"/>
      <c r="F26" s="322" t="s">
        <v>15</v>
      </c>
      <c r="G26" s="310" t="s">
        <v>71</v>
      </c>
      <c r="H26" s="322" t="s">
        <v>15</v>
      </c>
      <c r="I26" s="7"/>
      <c r="J26" s="310" t="s">
        <v>71</v>
      </c>
      <c r="K26" s="322" t="s">
        <v>15</v>
      </c>
      <c r="L26" s="310" t="s">
        <v>71</v>
      </c>
      <c r="M26" s="385"/>
      <c r="N26" s="322" t="s">
        <v>15</v>
      </c>
      <c r="O26" s="310" t="s">
        <v>71</v>
      </c>
      <c r="P26" s="322" t="s">
        <v>15</v>
      </c>
    </row>
    <row r="27" spans="1:16" s="30" customFormat="1" ht="14.1" customHeight="1" x14ac:dyDescent="0.25">
      <c r="A27" s="7"/>
      <c r="B27" s="319" t="s">
        <v>106</v>
      </c>
      <c r="C27" s="315" t="s">
        <v>106</v>
      </c>
      <c r="D27" s="315" t="s">
        <v>106</v>
      </c>
      <c r="E27" s="385"/>
      <c r="F27" s="315" t="s">
        <v>106</v>
      </c>
      <c r="G27" s="315" t="s">
        <v>106</v>
      </c>
      <c r="H27" s="315" t="s">
        <v>106</v>
      </c>
      <c r="I27" s="7"/>
      <c r="J27" s="319" t="s">
        <v>102</v>
      </c>
      <c r="K27" s="315" t="s">
        <v>102</v>
      </c>
      <c r="L27" s="315" t="s">
        <v>102</v>
      </c>
      <c r="M27" s="385"/>
      <c r="N27" s="315" t="s">
        <v>102</v>
      </c>
      <c r="O27" s="315" t="s">
        <v>102</v>
      </c>
      <c r="P27" s="315" t="s">
        <v>102</v>
      </c>
    </row>
    <row r="28" spans="1:16" s="31" customFormat="1" ht="14.1" customHeight="1" x14ac:dyDescent="0.25">
      <c r="A28" s="9"/>
      <c r="B28" s="100"/>
      <c r="C28" s="101"/>
      <c r="D28" s="92"/>
      <c r="E28" s="385"/>
      <c r="F28" s="92"/>
      <c r="G28" s="97"/>
      <c r="H28" s="314"/>
      <c r="I28" s="9"/>
      <c r="J28" s="100"/>
      <c r="K28" s="101"/>
      <c r="L28" s="92"/>
      <c r="M28" s="385"/>
      <c r="N28" s="92"/>
      <c r="O28" s="97"/>
      <c r="P28" s="314"/>
    </row>
    <row r="29" spans="1:16" s="30" customFormat="1" ht="24" customHeight="1" x14ac:dyDescent="0.25">
      <c r="A29" s="7"/>
      <c r="B29" s="99">
        <f t="array" ref="B29:C29">DaysAndWeeks+DATE(CalendarYear,7,1)-WEEKDAY(DATE(CalendarYear,7,1),(週の始まり="月曜日")+1)+36</f>
        <v>45137</v>
      </c>
      <c r="C29" s="99">
        <v>45138</v>
      </c>
      <c r="D29" s="386" t="s">
        <v>13</v>
      </c>
      <c r="E29" s="387"/>
      <c r="F29" s="387"/>
      <c r="G29" s="387"/>
      <c r="H29" s="388"/>
      <c r="I29" s="7"/>
      <c r="J29" s="99">
        <f t="array" ref="J29:K29">DaysAndWeeks+DATE(CalendarYear,7,1)-WEEKDAY(DATE(CalendarYear,7,1),(週の始まり="月曜日")+1)+36</f>
        <v>45137</v>
      </c>
      <c r="K29" s="99">
        <v>45138</v>
      </c>
      <c r="L29" s="386" t="s">
        <v>13</v>
      </c>
      <c r="M29" s="387"/>
      <c r="N29" s="387"/>
      <c r="O29" s="387"/>
      <c r="P29" s="388"/>
    </row>
    <row r="30" spans="1:16" s="30" customFormat="1" ht="14.1" customHeight="1" x14ac:dyDescent="0.25">
      <c r="A30" s="318"/>
      <c r="B30" s="317" t="s">
        <v>16</v>
      </c>
      <c r="C30" s="306" t="s">
        <v>16</v>
      </c>
      <c r="D30" s="389"/>
      <c r="E30" s="334"/>
      <c r="F30" s="334"/>
      <c r="G30" s="334"/>
      <c r="H30" s="390"/>
      <c r="I30" s="7"/>
      <c r="J30" s="317" t="s">
        <v>16</v>
      </c>
      <c r="K30" s="306" t="s">
        <v>16</v>
      </c>
      <c r="L30" s="389"/>
      <c r="M30" s="334"/>
      <c r="N30" s="334"/>
      <c r="O30" s="334"/>
      <c r="P30" s="390"/>
    </row>
    <row r="31" spans="1:16" s="30" customFormat="1" ht="14.1" customHeight="1" x14ac:dyDescent="0.25">
      <c r="A31" s="7"/>
      <c r="B31" s="310" t="s">
        <v>71</v>
      </c>
      <c r="C31" s="322" t="s">
        <v>15</v>
      </c>
      <c r="D31" s="389"/>
      <c r="E31" s="334"/>
      <c r="F31" s="334"/>
      <c r="G31" s="334"/>
      <c r="H31" s="390"/>
      <c r="I31" s="7"/>
      <c r="J31" s="310" t="s">
        <v>71</v>
      </c>
      <c r="K31" s="322" t="s">
        <v>15</v>
      </c>
      <c r="L31" s="389"/>
      <c r="M31" s="334"/>
      <c r="N31" s="334"/>
      <c r="O31" s="334"/>
      <c r="P31" s="390"/>
    </row>
    <row r="32" spans="1:16" s="30" customFormat="1" ht="14.1" customHeight="1" x14ac:dyDescent="0.25">
      <c r="A32" s="318"/>
      <c r="B32" s="319" t="s">
        <v>106</v>
      </c>
      <c r="C32" s="315" t="s">
        <v>106</v>
      </c>
      <c r="D32" s="389"/>
      <c r="E32" s="334"/>
      <c r="F32" s="334"/>
      <c r="G32" s="334"/>
      <c r="H32" s="390"/>
      <c r="I32" s="7"/>
      <c r="J32" s="319" t="s">
        <v>102</v>
      </c>
      <c r="K32" s="315" t="s">
        <v>102</v>
      </c>
      <c r="L32" s="389"/>
      <c r="M32" s="334"/>
      <c r="N32" s="334"/>
      <c r="O32" s="334"/>
      <c r="P32" s="390"/>
    </row>
    <row r="33" spans="1:17" s="31" customFormat="1" ht="14.1" customHeight="1" x14ac:dyDescent="0.25">
      <c r="A33" s="9"/>
      <c r="B33" s="98"/>
      <c r="C33" s="98"/>
      <c r="D33" s="391"/>
      <c r="E33" s="392"/>
      <c r="F33" s="392"/>
      <c r="G33" s="392"/>
      <c r="H33" s="393"/>
      <c r="I33" s="9"/>
      <c r="J33" s="98"/>
      <c r="K33" s="98"/>
      <c r="L33" s="391"/>
      <c r="M33" s="392"/>
      <c r="N33" s="392"/>
      <c r="O33" s="392"/>
      <c r="P33" s="393"/>
    </row>
    <row r="34" spans="1:17" x14ac:dyDescent="0.25">
      <c r="C34" s="108"/>
      <c r="D34" s="108"/>
      <c r="K34" s="108"/>
      <c r="L34" s="108"/>
    </row>
    <row r="35" spans="1:17" ht="9" customHeight="1" x14ac:dyDescent="0.25">
      <c r="A35" s="1"/>
      <c r="B35" s="1"/>
      <c r="C35" s="1"/>
      <c r="D35" s="1"/>
      <c r="E35" s="344" t="s">
        <v>107</v>
      </c>
      <c r="F35" s="344"/>
      <c r="G35" s="344"/>
      <c r="H35" s="1"/>
      <c r="I35" s="1" t="s">
        <v>0</v>
      </c>
      <c r="J35" s="1"/>
      <c r="K35" s="1"/>
      <c r="L35" s="1"/>
      <c r="M35" s="344" t="s">
        <v>107</v>
      </c>
      <c r="N35" s="344"/>
      <c r="O35" s="344"/>
      <c r="P35" s="1"/>
    </row>
    <row r="36" spans="1:17" ht="96" customHeight="1" x14ac:dyDescent="0.25">
      <c r="A36" s="1"/>
      <c r="B36" s="372" t="str">
        <f>CalendarYear&amp;"年"&amp;"7月"</f>
        <v>2023年7月</v>
      </c>
      <c r="C36" s="372"/>
      <c r="D36" s="372"/>
      <c r="E36" s="344"/>
      <c r="F36" s="344"/>
      <c r="G36" s="344"/>
      <c r="H36" s="2"/>
      <c r="I36" s="1"/>
      <c r="J36" s="372" t="str">
        <f>CalendarYear&amp;"年"&amp;"7月"</f>
        <v>2023年7月</v>
      </c>
      <c r="K36" s="372"/>
      <c r="L36" s="372"/>
      <c r="M36" s="344"/>
      <c r="N36" s="344"/>
      <c r="O36" s="344"/>
      <c r="P36" s="2"/>
    </row>
    <row r="37" spans="1:17" s="29" customFormat="1" ht="24" customHeight="1" x14ac:dyDescent="0.25">
      <c r="A37" s="3"/>
      <c r="B37" s="320" t="str">
        <f>週の始まり</f>
        <v>日曜日</v>
      </c>
      <c r="C37" s="83" t="str">
        <f t="shared" ref="C37:H37" si="2">TEXT(C38,"aaaa")</f>
        <v>月曜日</v>
      </c>
      <c r="D37" s="83" t="str">
        <f t="shared" si="2"/>
        <v>火曜日</v>
      </c>
      <c r="E37" s="83" t="str">
        <f t="shared" si="2"/>
        <v>水曜日</v>
      </c>
      <c r="F37" s="83" t="str">
        <f t="shared" si="2"/>
        <v>木曜日</v>
      </c>
      <c r="G37" s="83" t="str">
        <f t="shared" si="2"/>
        <v>金曜日</v>
      </c>
      <c r="H37" s="84" t="str">
        <f t="shared" si="2"/>
        <v>土曜日</v>
      </c>
      <c r="I37" s="321"/>
      <c r="J37" s="320" t="str">
        <f>週の始まり</f>
        <v>日曜日</v>
      </c>
      <c r="K37" s="83" t="str">
        <f t="shared" ref="K37:P37" si="3">TEXT(K38,"aaaa")</f>
        <v>月曜日</v>
      </c>
      <c r="L37" s="83" t="str">
        <f t="shared" si="3"/>
        <v>火曜日</v>
      </c>
      <c r="M37" s="83" t="str">
        <f t="shared" si="3"/>
        <v>水曜日</v>
      </c>
      <c r="N37" s="83" t="str">
        <f t="shared" si="3"/>
        <v>木曜日</v>
      </c>
      <c r="O37" s="83" t="str">
        <f t="shared" si="3"/>
        <v>金曜日</v>
      </c>
      <c r="P37" s="84" t="str">
        <f t="shared" si="3"/>
        <v>土曜日</v>
      </c>
    </row>
    <row r="38" spans="1:17" s="30" customFormat="1" ht="24" customHeight="1" x14ac:dyDescent="0.25">
      <c r="A38" s="7"/>
      <c r="B38" s="88">
        <f t="array" ref="B38:H38">DaysAndWeeks+DATE(CalendarYear,7,1)-WEEKDAY(DATE(CalendarYear,7,1),(週の始まり="月曜日")+1)+1</f>
        <v>45102</v>
      </c>
      <c r="C38" s="86">
        <v>45103</v>
      </c>
      <c r="D38" s="88">
        <v>45104</v>
      </c>
      <c r="E38" s="88">
        <v>45105</v>
      </c>
      <c r="F38" s="88">
        <v>45106</v>
      </c>
      <c r="G38" s="88">
        <v>45107</v>
      </c>
      <c r="H38" s="87">
        <v>45108</v>
      </c>
      <c r="I38" s="7"/>
      <c r="J38" s="88">
        <f t="array" ref="J38:P38">DaysAndWeeks+DATE(CalendarYear,7,1)-WEEKDAY(DATE(CalendarYear,7,1),(週の始まり="月曜日")+1)+1</f>
        <v>45102</v>
      </c>
      <c r="K38" s="86">
        <v>45103</v>
      </c>
      <c r="L38" s="88">
        <v>45104</v>
      </c>
      <c r="M38" s="88">
        <v>45105</v>
      </c>
      <c r="N38" s="88">
        <v>45106</v>
      </c>
      <c r="O38" s="88">
        <v>45107</v>
      </c>
      <c r="P38" s="87">
        <v>45108</v>
      </c>
    </row>
    <row r="39" spans="1:17" s="30" customFormat="1" ht="14.1" customHeight="1" x14ac:dyDescent="0.25">
      <c r="A39" s="7"/>
      <c r="B39" s="89"/>
      <c r="C39" s="79"/>
      <c r="D39" s="89"/>
      <c r="E39" s="395"/>
      <c r="F39" s="307"/>
      <c r="G39" s="308"/>
      <c r="H39" s="306" t="s">
        <v>16</v>
      </c>
      <c r="I39" s="113"/>
      <c r="J39" s="89"/>
      <c r="K39" s="79"/>
      <c r="L39" s="89"/>
      <c r="M39" s="395"/>
      <c r="N39" s="307"/>
      <c r="O39" s="308"/>
      <c r="P39" s="306" t="s">
        <v>16</v>
      </c>
    </row>
    <row r="40" spans="1:17" s="30" customFormat="1" ht="14.1" customHeight="1" x14ac:dyDescent="0.25">
      <c r="A40" s="7"/>
      <c r="B40" s="89"/>
      <c r="C40" s="79"/>
      <c r="D40" s="89"/>
      <c r="E40" s="396"/>
      <c r="F40" s="307"/>
      <c r="G40" s="89"/>
      <c r="H40" s="322" t="s">
        <v>15</v>
      </c>
      <c r="I40" s="113"/>
      <c r="J40" s="89"/>
      <c r="K40" s="79"/>
      <c r="L40" s="89"/>
      <c r="M40" s="396"/>
      <c r="N40" s="307"/>
      <c r="O40" s="89"/>
      <c r="P40" s="322" t="s">
        <v>15</v>
      </c>
      <c r="Q40" s="115"/>
    </row>
    <row r="41" spans="1:17" s="30" customFormat="1" ht="13.5" customHeight="1" x14ac:dyDescent="0.25">
      <c r="A41" s="7"/>
      <c r="B41" s="89"/>
      <c r="C41" s="79"/>
      <c r="D41" s="89"/>
      <c r="E41" s="396"/>
      <c r="F41" s="95"/>
      <c r="G41" s="90"/>
      <c r="H41" s="309" t="s">
        <v>105</v>
      </c>
      <c r="I41" s="113"/>
      <c r="J41" s="89"/>
      <c r="K41" s="79"/>
      <c r="L41" s="89"/>
      <c r="M41" s="396"/>
      <c r="N41" s="95"/>
      <c r="O41" s="90"/>
      <c r="P41" s="309" t="s">
        <v>105</v>
      </c>
    </row>
    <row r="42" spans="1:17" s="31" customFormat="1" ht="14.1" customHeight="1" x14ac:dyDescent="0.25">
      <c r="A42" s="9"/>
      <c r="B42" s="94"/>
      <c r="C42" s="104"/>
      <c r="D42" s="94"/>
      <c r="E42" s="397"/>
      <c r="F42" s="100"/>
      <c r="G42" s="106"/>
      <c r="H42" s="107"/>
      <c r="I42" s="97"/>
      <c r="J42" s="94"/>
      <c r="K42" s="104"/>
      <c r="L42" s="94"/>
      <c r="M42" s="397"/>
      <c r="N42" s="100"/>
      <c r="O42" s="106"/>
      <c r="P42" s="107"/>
      <c r="Q42" s="114"/>
    </row>
    <row r="43" spans="1:17" s="30" customFormat="1" ht="24" customHeight="1" x14ac:dyDescent="0.25">
      <c r="A43" s="7"/>
      <c r="B43" s="99">
        <f t="array" ref="B43:H43">DaysAndWeeks+DATE(CalendarYear,7,1)-WEEKDAY(DATE(CalendarYear,7,1),(週の始まり="月曜日")+1)+8</f>
        <v>45109</v>
      </c>
      <c r="C43" s="81">
        <v>45110</v>
      </c>
      <c r="D43" s="99">
        <v>45111</v>
      </c>
      <c r="E43" s="99">
        <v>45112</v>
      </c>
      <c r="F43" s="99">
        <v>45113</v>
      </c>
      <c r="G43" s="99">
        <v>45114</v>
      </c>
      <c r="H43" s="105">
        <v>45115</v>
      </c>
      <c r="I43" s="113"/>
      <c r="J43" s="99">
        <f t="array" ref="J43:P43">DaysAndWeeks+DATE(CalendarYear,7,1)-WEEKDAY(DATE(CalendarYear,7,1),(週の始まり="月曜日")+1)+8</f>
        <v>45109</v>
      </c>
      <c r="K43" s="81">
        <v>45110</v>
      </c>
      <c r="L43" s="99">
        <v>45111</v>
      </c>
      <c r="M43" s="99">
        <v>45112</v>
      </c>
      <c r="N43" s="99">
        <v>45113</v>
      </c>
      <c r="O43" s="99">
        <v>45114</v>
      </c>
      <c r="P43" s="105">
        <v>45115</v>
      </c>
    </row>
    <row r="44" spans="1:17" s="30" customFormat="1" ht="14.1" customHeight="1" x14ac:dyDescent="0.25">
      <c r="A44" s="7"/>
      <c r="B44" s="317" t="s">
        <v>16</v>
      </c>
      <c r="C44" s="306" t="s">
        <v>16</v>
      </c>
      <c r="D44" s="306" t="s">
        <v>16</v>
      </c>
      <c r="E44" s="384" t="s">
        <v>5</v>
      </c>
      <c r="F44" s="306" t="s">
        <v>16</v>
      </c>
      <c r="G44" s="306" t="s">
        <v>16</v>
      </c>
      <c r="H44" s="306" t="s">
        <v>16</v>
      </c>
      <c r="I44" s="113"/>
      <c r="J44" s="317" t="s">
        <v>16</v>
      </c>
      <c r="K44" s="306" t="s">
        <v>16</v>
      </c>
      <c r="L44" s="306" t="s">
        <v>16</v>
      </c>
      <c r="M44" s="384" t="s">
        <v>5</v>
      </c>
      <c r="N44" s="306" t="s">
        <v>16</v>
      </c>
      <c r="O44" s="306" t="s">
        <v>16</v>
      </c>
      <c r="P44" s="306" t="s">
        <v>16</v>
      </c>
    </row>
    <row r="45" spans="1:17" s="30" customFormat="1" ht="14.1" customHeight="1" x14ac:dyDescent="0.25">
      <c r="A45" s="7"/>
      <c r="B45" s="310" t="s">
        <v>71</v>
      </c>
      <c r="C45" s="322" t="s">
        <v>15</v>
      </c>
      <c r="D45" s="310" t="s">
        <v>71</v>
      </c>
      <c r="E45" s="385"/>
      <c r="F45" s="322" t="s">
        <v>15</v>
      </c>
      <c r="G45" s="310" t="s">
        <v>71</v>
      </c>
      <c r="H45" s="322" t="s">
        <v>15</v>
      </c>
      <c r="I45" s="113"/>
      <c r="J45" s="310" t="s">
        <v>71</v>
      </c>
      <c r="K45" s="322" t="s">
        <v>15</v>
      </c>
      <c r="L45" s="310" t="s">
        <v>71</v>
      </c>
      <c r="M45" s="385"/>
      <c r="N45" s="322" t="s">
        <v>15</v>
      </c>
      <c r="O45" s="310" t="s">
        <v>71</v>
      </c>
      <c r="P45" s="322" t="s">
        <v>15</v>
      </c>
    </row>
    <row r="46" spans="1:17" s="30" customFormat="1" ht="13.5" customHeight="1" x14ac:dyDescent="0.25">
      <c r="A46" s="7"/>
      <c r="B46" s="316" t="s">
        <v>105</v>
      </c>
      <c r="C46" s="309" t="s">
        <v>105</v>
      </c>
      <c r="D46" s="309" t="s">
        <v>105</v>
      </c>
      <c r="E46" s="385"/>
      <c r="F46" s="309" t="s">
        <v>105</v>
      </c>
      <c r="G46" s="309" t="s">
        <v>105</v>
      </c>
      <c r="H46" s="309" t="s">
        <v>105</v>
      </c>
      <c r="I46" s="113"/>
      <c r="J46" s="316" t="s">
        <v>105</v>
      </c>
      <c r="K46" s="309" t="s">
        <v>105</v>
      </c>
      <c r="L46" s="309" t="s">
        <v>105</v>
      </c>
      <c r="M46" s="385"/>
      <c r="N46" s="309" t="s">
        <v>105</v>
      </c>
      <c r="O46" s="309" t="s">
        <v>105</v>
      </c>
      <c r="P46" s="309" t="s">
        <v>105</v>
      </c>
    </row>
    <row r="47" spans="1:17" s="31" customFormat="1" ht="14.1" customHeight="1" x14ac:dyDescent="0.25">
      <c r="A47" s="9"/>
      <c r="B47" s="94"/>
      <c r="C47" s="104"/>
      <c r="D47" s="94"/>
      <c r="E47" s="394"/>
      <c r="F47" s="100"/>
      <c r="G47" s="311"/>
      <c r="H47" s="312"/>
      <c r="I47" s="97"/>
      <c r="J47" s="94"/>
      <c r="K47" s="104"/>
      <c r="L47" s="94"/>
      <c r="M47" s="394"/>
      <c r="N47" s="100"/>
      <c r="O47" s="311"/>
      <c r="P47" s="312"/>
    </row>
    <row r="48" spans="1:17" s="30" customFormat="1" ht="24" customHeight="1" x14ac:dyDescent="0.25">
      <c r="A48" s="7"/>
      <c r="B48" s="93">
        <f t="array" ref="B48:H48">DaysAndWeeks+DATE(CalendarYear,7,1)-WEEKDAY(DATE(CalendarYear,7,1),(週の始まり="月曜日")+1)+15</f>
        <v>45116</v>
      </c>
      <c r="C48" s="80">
        <v>45117</v>
      </c>
      <c r="D48" s="93">
        <v>45118</v>
      </c>
      <c r="E48" s="110">
        <v>45119</v>
      </c>
      <c r="F48" s="93">
        <v>45120</v>
      </c>
      <c r="G48" s="93">
        <v>45121</v>
      </c>
      <c r="H48" s="85">
        <v>45122</v>
      </c>
      <c r="I48" s="113"/>
      <c r="J48" s="93">
        <f t="array" ref="J48:P48">DaysAndWeeks+DATE(CalendarYear,7,1)-WEEKDAY(DATE(CalendarYear,7,1),(週の始まり="月曜日")+1)+15</f>
        <v>45116</v>
      </c>
      <c r="K48" s="80">
        <v>45117</v>
      </c>
      <c r="L48" s="93">
        <v>45118</v>
      </c>
      <c r="M48" s="110">
        <v>45119</v>
      </c>
      <c r="N48" s="93">
        <v>45120</v>
      </c>
      <c r="O48" s="93">
        <v>45121</v>
      </c>
      <c r="P48" s="85">
        <v>45122</v>
      </c>
    </row>
    <row r="49" spans="1:16" s="30" customFormat="1" ht="14.1" customHeight="1" x14ac:dyDescent="0.25">
      <c r="A49" s="7"/>
      <c r="B49" s="317" t="s">
        <v>16</v>
      </c>
      <c r="C49" s="306" t="s">
        <v>16</v>
      </c>
      <c r="D49" s="306" t="s">
        <v>16</v>
      </c>
      <c r="E49" s="384" t="s">
        <v>5</v>
      </c>
      <c r="F49" s="306" t="s">
        <v>16</v>
      </c>
      <c r="G49" s="306" t="s">
        <v>16</v>
      </c>
      <c r="H49" s="306" t="s">
        <v>16</v>
      </c>
      <c r="I49" s="113"/>
      <c r="J49" s="317" t="s">
        <v>16</v>
      </c>
      <c r="K49" s="306" t="s">
        <v>16</v>
      </c>
      <c r="L49" s="306" t="s">
        <v>16</v>
      </c>
      <c r="M49" s="384" t="s">
        <v>5</v>
      </c>
      <c r="N49" s="306" t="s">
        <v>16</v>
      </c>
      <c r="O49" s="306" t="s">
        <v>16</v>
      </c>
      <c r="P49" s="306" t="s">
        <v>16</v>
      </c>
    </row>
    <row r="50" spans="1:16" s="30" customFormat="1" ht="14.1" customHeight="1" x14ac:dyDescent="0.25">
      <c r="A50" s="7"/>
      <c r="B50" s="310" t="s">
        <v>71</v>
      </c>
      <c r="C50" s="322" t="s">
        <v>15</v>
      </c>
      <c r="D50" s="310" t="s">
        <v>71</v>
      </c>
      <c r="E50" s="385"/>
      <c r="F50" s="322" t="s">
        <v>15</v>
      </c>
      <c r="G50" s="310" t="s">
        <v>71</v>
      </c>
      <c r="H50" s="322" t="s">
        <v>15</v>
      </c>
      <c r="I50" s="113"/>
      <c r="J50" s="310" t="s">
        <v>71</v>
      </c>
      <c r="K50" s="322" t="s">
        <v>15</v>
      </c>
      <c r="L50" s="310" t="s">
        <v>71</v>
      </c>
      <c r="M50" s="385"/>
      <c r="N50" s="322" t="s">
        <v>15</v>
      </c>
      <c r="O50" s="310" t="s">
        <v>71</v>
      </c>
      <c r="P50" s="322" t="s">
        <v>15</v>
      </c>
    </row>
    <row r="51" spans="1:16" s="30" customFormat="1" ht="14.1" customHeight="1" x14ac:dyDescent="0.25">
      <c r="A51" s="7"/>
      <c r="B51" s="316" t="s">
        <v>105</v>
      </c>
      <c r="C51" s="309" t="s">
        <v>105</v>
      </c>
      <c r="D51" s="309" t="s">
        <v>105</v>
      </c>
      <c r="E51" s="385"/>
      <c r="F51" s="309" t="s">
        <v>105</v>
      </c>
      <c r="G51" s="309" t="s">
        <v>105</v>
      </c>
      <c r="H51" s="309" t="s">
        <v>105</v>
      </c>
      <c r="I51" s="113"/>
      <c r="J51" s="316" t="s">
        <v>105</v>
      </c>
      <c r="K51" s="309" t="s">
        <v>105</v>
      </c>
      <c r="L51" s="309" t="s">
        <v>105</v>
      </c>
      <c r="M51" s="385"/>
      <c r="N51" s="309" t="s">
        <v>105</v>
      </c>
      <c r="O51" s="309" t="s">
        <v>105</v>
      </c>
      <c r="P51" s="309" t="s">
        <v>105</v>
      </c>
    </row>
    <row r="52" spans="1:16" s="31" customFormat="1" ht="14.1" customHeight="1" x14ac:dyDescent="0.25">
      <c r="A52" s="9"/>
      <c r="B52" s="311"/>
      <c r="C52" s="82"/>
      <c r="D52" s="91"/>
      <c r="E52" s="385"/>
      <c r="F52" s="91"/>
      <c r="G52" s="91"/>
      <c r="H52" s="313"/>
      <c r="I52" s="97"/>
      <c r="J52" s="311"/>
      <c r="K52" s="82"/>
      <c r="L52" s="91"/>
      <c r="M52" s="385"/>
      <c r="N52" s="91"/>
      <c r="O52" s="91"/>
      <c r="P52" s="313"/>
    </row>
    <row r="53" spans="1:16" s="30" customFormat="1" ht="24" customHeight="1" x14ac:dyDescent="0.25">
      <c r="A53" s="7"/>
      <c r="B53" s="99">
        <f t="array" ref="B53:H53">DaysAndWeeks+DATE(CalendarYear,7,1)-WEEKDAY(DATE(CalendarYear,7,1),(週の始まり="月曜日")+1)+22</f>
        <v>45123</v>
      </c>
      <c r="C53" s="112">
        <v>45124</v>
      </c>
      <c r="D53" s="111">
        <v>45125</v>
      </c>
      <c r="E53" s="111">
        <v>45126</v>
      </c>
      <c r="F53" s="111">
        <v>45127</v>
      </c>
      <c r="G53" s="111">
        <v>45128</v>
      </c>
      <c r="H53" s="111">
        <v>45129</v>
      </c>
      <c r="I53" s="113"/>
      <c r="J53" s="99">
        <f t="array" ref="J53:P53">DaysAndWeeks+DATE(CalendarYear,7,1)-WEEKDAY(DATE(CalendarYear,7,1),(週の始まり="月曜日")+1)+22</f>
        <v>45123</v>
      </c>
      <c r="K53" s="112">
        <v>45124</v>
      </c>
      <c r="L53" s="111">
        <v>45125</v>
      </c>
      <c r="M53" s="111">
        <v>45126</v>
      </c>
      <c r="N53" s="111">
        <v>45127</v>
      </c>
      <c r="O53" s="111">
        <v>45128</v>
      </c>
      <c r="P53" s="111">
        <v>45129</v>
      </c>
    </row>
    <row r="54" spans="1:16" s="30" customFormat="1" ht="14.1" customHeight="1" x14ac:dyDescent="0.25">
      <c r="A54" s="7"/>
      <c r="B54" s="317" t="s">
        <v>16</v>
      </c>
      <c r="C54" s="306" t="s">
        <v>16</v>
      </c>
      <c r="D54" s="306" t="s">
        <v>16</v>
      </c>
      <c r="E54" s="384" t="s">
        <v>5</v>
      </c>
      <c r="F54" s="306" t="s">
        <v>16</v>
      </c>
      <c r="G54" s="306" t="s">
        <v>16</v>
      </c>
      <c r="H54" s="306" t="s">
        <v>16</v>
      </c>
      <c r="I54" s="113"/>
      <c r="J54" s="317" t="s">
        <v>16</v>
      </c>
      <c r="K54" s="306" t="s">
        <v>16</v>
      </c>
      <c r="L54" s="306" t="s">
        <v>16</v>
      </c>
      <c r="M54" s="384" t="s">
        <v>5</v>
      </c>
      <c r="N54" s="306" t="s">
        <v>16</v>
      </c>
      <c r="O54" s="306" t="s">
        <v>16</v>
      </c>
      <c r="P54" s="306" t="s">
        <v>16</v>
      </c>
    </row>
    <row r="55" spans="1:16" s="30" customFormat="1" ht="14.1" customHeight="1" x14ac:dyDescent="0.25">
      <c r="A55" s="7"/>
      <c r="B55" s="310" t="s">
        <v>71</v>
      </c>
      <c r="C55" s="322" t="s">
        <v>15</v>
      </c>
      <c r="D55" s="310" t="s">
        <v>71</v>
      </c>
      <c r="E55" s="385"/>
      <c r="F55" s="322" t="s">
        <v>15</v>
      </c>
      <c r="G55" s="310" t="s">
        <v>71</v>
      </c>
      <c r="H55" s="322" t="s">
        <v>15</v>
      </c>
      <c r="I55" s="113"/>
      <c r="J55" s="310" t="s">
        <v>71</v>
      </c>
      <c r="K55" s="322" t="s">
        <v>15</v>
      </c>
      <c r="L55" s="310" t="s">
        <v>71</v>
      </c>
      <c r="M55" s="385"/>
      <c r="N55" s="322" t="s">
        <v>15</v>
      </c>
      <c r="O55" s="310" t="s">
        <v>71</v>
      </c>
      <c r="P55" s="322" t="s">
        <v>15</v>
      </c>
    </row>
    <row r="56" spans="1:16" s="30" customFormat="1" ht="14.1" customHeight="1" x14ac:dyDescent="0.25">
      <c r="A56" s="318"/>
      <c r="B56" s="319" t="s">
        <v>102</v>
      </c>
      <c r="C56" s="315" t="s">
        <v>102</v>
      </c>
      <c r="D56" s="315" t="s">
        <v>102</v>
      </c>
      <c r="E56" s="385"/>
      <c r="F56" s="315" t="s">
        <v>102</v>
      </c>
      <c r="G56" s="315" t="s">
        <v>102</v>
      </c>
      <c r="H56" s="315" t="s">
        <v>102</v>
      </c>
      <c r="I56" s="113"/>
      <c r="J56" s="319" t="s">
        <v>102</v>
      </c>
      <c r="K56" s="315" t="s">
        <v>102</v>
      </c>
      <c r="L56" s="315" t="s">
        <v>102</v>
      </c>
      <c r="M56" s="385"/>
      <c r="N56" s="315" t="s">
        <v>102</v>
      </c>
      <c r="O56" s="315" t="s">
        <v>102</v>
      </c>
      <c r="P56" s="315" t="s">
        <v>102</v>
      </c>
    </row>
    <row r="57" spans="1:16" s="31" customFormat="1" ht="14.1" customHeight="1" x14ac:dyDescent="0.25">
      <c r="A57" s="9"/>
      <c r="B57" s="102"/>
      <c r="C57" s="103"/>
      <c r="D57" s="96"/>
      <c r="E57" s="394"/>
      <c r="F57" s="96"/>
      <c r="G57" s="96"/>
      <c r="H57" s="107"/>
      <c r="I57" s="97"/>
      <c r="J57" s="102"/>
      <c r="K57" s="103"/>
      <c r="L57" s="96"/>
      <c r="M57" s="394"/>
      <c r="N57" s="96"/>
      <c r="O57" s="96"/>
      <c r="P57" s="107"/>
    </row>
    <row r="58" spans="1:16" s="30" customFormat="1" ht="24" customHeight="1" x14ac:dyDescent="0.25">
      <c r="A58" s="7"/>
      <c r="B58" s="93">
        <f t="array" ref="B58:H58">DaysAndWeeks+DATE(CalendarYear,7,1)-WEEKDAY(DATE(CalendarYear,7,1),(週の始まり="月曜日")+1)+29</f>
        <v>45130</v>
      </c>
      <c r="C58" s="80">
        <v>45131</v>
      </c>
      <c r="D58" s="93">
        <v>45132</v>
      </c>
      <c r="E58" s="110">
        <v>45133</v>
      </c>
      <c r="F58" s="93">
        <v>45134</v>
      </c>
      <c r="G58" s="93">
        <v>45135</v>
      </c>
      <c r="H58" s="85">
        <v>45136</v>
      </c>
      <c r="I58" s="7"/>
      <c r="J58" s="93">
        <f t="array" ref="J58:P58">DaysAndWeeks+DATE(CalendarYear,7,1)-WEEKDAY(DATE(CalendarYear,7,1),(週の始まり="月曜日")+1)+29</f>
        <v>45130</v>
      </c>
      <c r="K58" s="80">
        <v>45131</v>
      </c>
      <c r="L58" s="93">
        <v>45132</v>
      </c>
      <c r="M58" s="110">
        <v>45133</v>
      </c>
      <c r="N58" s="93">
        <v>45134</v>
      </c>
      <c r="O58" s="93">
        <v>45135</v>
      </c>
      <c r="P58" s="85">
        <v>45136</v>
      </c>
    </row>
    <row r="59" spans="1:16" s="30" customFormat="1" ht="14.1" customHeight="1" x14ac:dyDescent="0.25">
      <c r="A59" s="7"/>
      <c r="B59" s="317" t="s">
        <v>16</v>
      </c>
      <c r="C59" s="306" t="s">
        <v>16</v>
      </c>
      <c r="D59" s="306" t="s">
        <v>16</v>
      </c>
      <c r="E59" s="384" t="s">
        <v>5</v>
      </c>
      <c r="F59" s="306" t="s">
        <v>16</v>
      </c>
      <c r="G59" s="306" t="s">
        <v>16</v>
      </c>
      <c r="H59" s="306" t="s">
        <v>16</v>
      </c>
      <c r="I59" s="7"/>
      <c r="J59" s="317" t="s">
        <v>16</v>
      </c>
      <c r="K59" s="306" t="s">
        <v>16</v>
      </c>
      <c r="L59" s="306" t="s">
        <v>16</v>
      </c>
      <c r="M59" s="384" t="s">
        <v>5</v>
      </c>
      <c r="N59" s="306" t="s">
        <v>16</v>
      </c>
      <c r="O59" s="306" t="s">
        <v>16</v>
      </c>
      <c r="P59" s="306" t="s">
        <v>16</v>
      </c>
    </row>
    <row r="60" spans="1:16" s="30" customFormat="1" ht="14.1" customHeight="1" x14ac:dyDescent="0.25">
      <c r="A60" s="7"/>
      <c r="B60" s="310" t="s">
        <v>71</v>
      </c>
      <c r="C60" s="322" t="s">
        <v>15</v>
      </c>
      <c r="D60" s="310" t="s">
        <v>71</v>
      </c>
      <c r="E60" s="385"/>
      <c r="F60" s="322" t="s">
        <v>15</v>
      </c>
      <c r="G60" s="310" t="s">
        <v>71</v>
      </c>
      <c r="H60" s="322" t="s">
        <v>15</v>
      </c>
      <c r="I60" s="7"/>
      <c r="J60" s="310" t="s">
        <v>71</v>
      </c>
      <c r="K60" s="322" t="s">
        <v>15</v>
      </c>
      <c r="L60" s="310" t="s">
        <v>71</v>
      </c>
      <c r="M60" s="385"/>
      <c r="N60" s="322" t="s">
        <v>15</v>
      </c>
      <c r="O60" s="310" t="s">
        <v>71</v>
      </c>
      <c r="P60" s="322" t="s">
        <v>15</v>
      </c>
    </row>
    <row r="61" spans="1:16" s="30" customFormat="1" ht="14.1" customHeight="1" x14ac:dyDescent="0.25">
      <c r="A61" s="7"/>
      <c r="B61" s="319" t="s">
        <v>102</v>
      </c>
      <c r="C61" s="315" t="s">
        <v>102</v>
      </c>
      <c r="D61" s="315" t="s">
        <v>102</v>
      </c>
      <c r="E61" s="385"/>
      <c r="F61" s="315" t="s">
        <v>102</v>
      </c>
      <c r="G61" s="315" t="s">
        <v>102</v>
      </c>
      <c r="H61" s="315" t="s">
        <v>102</v>
      </c>
      <c r="I61" s="7"/>
      <c r="J61" s="319" t="s">
        <v>102</v>
      </c>
      <c r="K61" s="315" t="s">
        <v>102</v>
      </c>
      <c r="L61" s="315" t="s">
        <v>102</v>
      </c>
      <c r="M61" s="385"/>
      <c r="N61" s="315" t="s">
        <v>102</v>
      </c>
      <c r="O61" s="315" t="s">
        <v>102</v>
      </c>
      <c r="P61" s="315" t="s">
        <v>102</v>
      </c>
    </row>
    <row r="62" spans="1:16" s="31" customFormat="1" ht="14.1" customHeight="1" x14ac:dyDescent="0.25">
      <c r="A62" s="9"/>
      <c r="B62" s="100"/>
      <c r="C62" s="101"/>
      <c r="D62" s="92"/>
      <c r="E62" s="385"/>
      <c r="F62" s="92"/>
      <c r="G62" s="97"/>
      <c r="H62" s="314"/>
      <c r="I62" s="9"/>
      <c r="J62" s="100"/>
      <c r="K62" s="101"/>
      <c r="L62" s="92"/>
      <c r="M62" s="385"/>
      <c r="N62" s="92"/>
      <c r="O62" s="97"/>
      <c r="P62" s="314"/>
    </row>
    <row r="63" spans="1:16" s="30" customFormat="1" ht="24" customHeight="1" x14ac:dyDescent="0.25">
      <c r="A63" s="7"/>
      <c r="B63" s="99">
        <f t="array" ref="B63:C63">DaysAndWeeks+DATE(CalendarYear,7,1)-WEEKDAY(DATE(CalendarYear,7,1),(週の始まり="月曜日")+1)+36</f>
        <v>45137</v>
      </c>
      <c r="C63" s="99">
        <v>45138</v>
      </c>
      <c r="D63" s="386" t="s">
        <v>13</v>
      </c>
      <c r="E63" s="387"/>
      <c r="F63" s="387"/>
      <c r="G63" s="387"/>
      <c r="H63" s="388"/>
      <c r="I63" s="7"/>
      <c r="J63" s="99">
        <f t="array" ref="J63:K63">DaysAndWeeks+DATE(CalendarYear,7,1)-WEEKDAY(DATE(CalendarYear,7,1),(週の始まり="月曜日")+1)+36</f>
        <v>45137</v>
      </c>
      <c r="K63" s="99">
        <v>45138</v>
      </c>
      <c r="L63" s="386" t="s">
        <v>13</v>
      </c>
      <c r="M63" s="387"/>
      <c r="N63" s="387"/>
      <c r="O63" s="387"/>
      <c r="P63" s="388"/>
    </row>
    <row r="64" spans="1:16" s="30" customFormat="1" ht="14.1" customHeight="1" x14ac:dyDescent="0.25">
      <c r="A64" s="318"/>
      <c r="B64" s="317" t="s">
        <v>16</v>
      </c>
      <c r="C64" s="306" t="s">
        <v>16</v>
      </c>
      <c r="D64" s="389"/>
      <c r="E64" s="334"/>
      <c r="F64" s="334"/>
      <c r="G64" s="334"/>
      <c r="H64" s="390"/>
      <c r="I64" s="7"/>
      <c r="J64" s="317" t="s">
        <v>16</v>
      </c>
      <c r="K64" s="306" t="s">
        <v>16</v>
      </c>
      <c r="L64" s="389"/>
      <c r="M64" s="334"/>
      <c r="N64" s="334"/>
      <c r="O64" s="334"/>
      <c r="P64" s="390"/>
    </row>
    <row r="65" spans="1:16" s="30" customFormat="1" ht="14.1" customHeight="1" x14ac:dyDescent="0.25">
      <c r="A65" s="7"/>
      <c r="B65" s="310" t="s">
        <v>71</v>
      </c>
      <c r="C65" s="322" t="s">
        <v>15</v>
      </c>
      <c r="D65" s="389"/>
      <c r="E65" s="334"/>
      <c r="F65" s="334"/>
      <c r="G65" s="334"/>
      <c r="H65" s="390"/>
      <c r="I65" s="7"/>
      <c r="J65" s="310" t="s">
        <v>71</v>
      </c>
      <c r="K65" s="322" t="s">
        <v>15</v>
      </c>
      <c r="L65" s="389"/>
      <c r="M65" s="334"/>
      <c r="N65" s="334"/>
      <c r="O65" s="334"/>
      <c r="P65" s="390"/>
    </row>
    <row r="66" spans="1:16" s="30" customFormat="1" ht="14.1" customHeight="1" x14ac:dyDescent="0.25">
      <c r="A66" s="318"/>
      <c r="B66" s="319" t="s">
        <v>102</v>
      </c>
      <c r="C66" s="315" t="s">
        <v>102</v>
      </c>
      <c r="D66" s="389"/>
      <c r="E66" s="334"/>
      <c r="F66" s="334"/>
      <c r="G66" s="334"/>
      <c r="H66" s="390"/>
      <c r="I66" s="7"/>
      <c r="J66" s="319" t="s">
        <v>102</v>
      </c>
      <c r="K66" s="315" t="s">
        <v>102</v>
      </c>
      <c r="L66" s="389"/>
      <c r="M66" s="334"/>
      <c r="N66" s="334"/>
      <c r="O66" s="334"/>
      <c r="P66" s="390"/>
    </row>
    <row r="67" spans="1:16" s="31" customFormat="1" ht="14.1" customHeight="1" x14ac:dyDescent="0.25">
      <c r="A67" s="9"/>
      <c r="B67" s="98"/>
      <c r="C67" s="98"/>
      <c r="D67" s="391"/>
      <c r="E67" s="392"/>
      <c r="F67" s="392"/>
      <c r="G67" s="392"/>
      <c r="H67" s="393"/>
      <c r="I67" s="9"/>
      <c r="J67" s="98"/>
      <c r="K67" s="98"/>
      <c r="L67" s="391"/>
      <c r="M67" s="392"/>
      <c r="N67" s="392"/>
      <c r="O67" s="392"/>
      <c r="P67" s="393"/>
    </row>
  </sheetData>
  <mergeCells count="32">
    <mergeCell ref="M20:M23"/>
    <mergeCell ref="M25:M28"/>
    <mergeCell ref="L29:P33"/>
    <mergeCell ref="B2:D2"/>
    <mergeCell ref="E5:E8"/>
    <mergeCell ref="E1:G2"/>
    <mergeCell ref="E10:E13"/>
    <mergeCell ref="E15:E18"/>
    <mergeCell ref="E20:E23"/>
    <mergeCell ref="E25:E28"/>
    <mergeCell ref="D29:H33"/>
    <mergeCell ref="M1:O2"/>
    <mergeCell ref="J2:L2"/>
    <mergeCell ref="M5:M8"/>
    <mergeCell ref="M10:M13"/>
    <mergeCell ref="M15:M18"/>
    <mergeCell ref="E35:G36"/>
    <mergeCell ref="M35:O36"/>
    <mergeCell ref="B36:D36"/>
    <mergeCell ref="J36:L36"/>
    <mergeCell ref="E39:E42"/>
    <mergeCell ref="M39:M42"/>
    <mergeCell ref="E59:E62"/>
    <mergeCell ref="M59:M62"/>
    <mergeCell ref="D63:H67"/>
    <mergeCell ref="L63:P67"/>
    <mergeCell ref="E44:E47"/>
    <mergeCell ref="M44:M47"/>
    <mergeCell ref="E49:E52"/>
    <mergeCell ref="M49:M52"/>
    <mergeCell ref="E54:E57"/>
    <mergeCell ref="M54:M57"/>
  </mergeCells>
  <phoneticPr fontId="33"/>
  <conditionalFormatting sqref="B25:B28">
    <cfRule type="expression" dxfId="315" priority="268">
      <formula>DAY(B25)&gt;8</formula>
    </cfRule>
  </conditionalFormatting>
  <conditionalFormatting sqref="B59:B62">
    <cfRule type="expression" dxfId="314" priority="42">
      <formula>DAY(B59)&gt;8</formula>
    </cfRule>
  </conditionalFormatting>
  <conditionalFormatting sqref="B30:C32">
    <cfRule type="expression" dxfId="313" priority="261">
      <formula>DAY(B30)&gt;8</formula>
    </cfRule>
  </conditionalFormatting>
  <conditionalFormatting sqref="B64:C66">
    <cfRule type="expression" dxfId="312" priority="35">
      <formula>DAY(B64)&gt;8</formula>
    </cfRule>
  </conditionalFormatting>
  <conditionalFormatting sqref="B6:D7">
    <cfRule type="expression" dxfId="311" priority="763">
      <formula>DAY(B6)&gt;8</formula>
    </cfRule>
  </conditionalFormatting>
  <conditionalFormatting sqref="B10:D12">
    <cfRule type="expression" dxfId="310" priority="276">
      <formula>DAY(B10)&gt;8</formula>
    </cfRule>
  </conditionalFormatting>
  <conditionalFormatting sqref="B20:D22">
    <cfRule type="expression" dxfId="309" priority="269">
      <formula>DAY(B20)&gt;8</formula>
    </cfRule>
  </conditionalFormatting>
  <conditionalFormatting sqref="B40:D41">
    <cfRule type="expression" dxfId="308" priority="65">
      <formula>DAY(B40)&gt;8</formula>
    </cfRule>
  </conditionalFormatting>
  <conditionalFormatting sqref="B44:D46">
    <cfRule type="expression" dxfId="307" priority="50">
      <formula>DAY(B44)&gt;8</formula>
    </cfRule>
  </conditionalFormatting>
  <conditionalFormatting sqref="B54:D56">
    <cfRule type="expression" dxfId="306" priority="43">
      <formula>DAY(B54)&gt;8</formula>
    </cfRule>
  </conditionalFormatting>
  <conditionalFormatting sqref="B4:G4 B5:E5 G5:G7">
    <cfRule type="expression" dxfId="305" priority="711">
      <formula>DAY(B4)&gt;8</formula>
    </cfRule>
  </conditionalFormatting>
  <conditionalFormatting sqref="B38:G38 B39:E39 G39:G41">
    <cfRule type="expression" dxfId="304" priority="59">
      <formula>DAY(B38)&gt;8</formula>
    </cfRule>
  </conditionalFormatting>
  <conditionalFormatting sqref="B24:H24 B29:C29">
    <cfRule type="expression" dxfId="303" priority="771">
      <formula>AND(DAY(B24)&gt;=1,DAY(B24)&lt;=15)</formula>
    </cfRule>
  </conditionalFormatting>
  <conditionalFormatting sqref="B58:H58 B63:C63">
    <cfRule type="expression" dxfId="302" priority="68">
      <formula>AND(DAY(B58)&gt;=1,DAY(B58)&lt;=15)</formula>
    </cfRule>
  </conditionalFormatting>
  <conditionalFormatting sqref="C23">
    <cfRule type="expression" dxfId="301" priority="523">
      <formula>DAY(C23)&gt;8</formula>
    </cfRule>
  </conditionalFormatting>
  <conditionalFormatting sqref="C57">
    <cfRule type="expression" dxfId="300" priority="57">
      <formula>DAY(C57)&gt;8</formula>
    </cfRule>
  </conditionalFormatting>
  <conditionalFormatting sqref="E10">
    <cfRule type="expression" dxfId="299" priority="769">
      <formula>DAY(E10)&gt;8</formula>
    </cfRule>
  </conditionalFormatting>
  <conditionalFormatting sqref="E15">
    <cfRule type="expression" dxfId="298" priority="757">
      <formula>DAY(E15)&gt;8</formula>
    </cfRule>
  </conditionalFormatting>
  <conditionalFormatting sqref="E20">
    <cfRule type="expression" dxfId="297" priority="743">
      <formula>DAY(E20)&gt;8</formula>
    </cfRule>
  </conditionalFormatting>
  <conditionalFormatting sqref="E25">
    <cfRule type="expression" dxfId="296" priority="724">
      <formula>DAY(E25)&gt;8</formula>
    </cfRule>
  </conditionalFormatting>
  <conditionalFormatting sqref="E44">
    <cfRule type="expression" dxfId="295" priority="67">
      <formula>DAY(E44)&gt;8</formula>
    </cfRule>
  </conditionalFormatting>
  <conditionalFormatting sqref="E49">
    <cfRule type="expression" dxfId="294" priority="63">
      <formula>DAY(E49)&gt;8</formula>
    </cfRule>
  </conditionalFormatting>
  <conditionalFormatting sqref="E54">
    <cfRule type="expression" dxfId="293" priority="62">
      <formula>DAY(E54)&gt;8</formula>
    </cfRule>
  </conditionalFormatting>
  <conditionalFormatting sqref="E59">
    <cfRule type="expression" dxfId="292" priority="61">
      <formula>DAY(E59)&gt;8</formula>
    </cfRule>
  </conditionalFormatting>
  <conditionalFormatting sqref="F5:F6">
    <cfRule type="expression" dxfId="291" priority="281">
      <formula>DAY(F5)&gt;8</formula>
    </cfRule>
  </conditionalFormatting>
  <conditionalFormatting sqref="F8">
    <cfRule type="expression" dxfId="290" priority="761">
      <formula>DAY(F8)&gt;8</formula>
    </cfRule>
  </conditionalFormatting>
  <conditionalFormatting sqref="F10:F13">
    <cfRule type="expression" dxfId="289" priority="278">
      <formula>DAY(F10)&gt;8</formula>
    </cfRule>
  </conditionalFormatting>
  <conditionalFormatting sqref="F39:F40">
    <cfRule type="expression" dxfId="288" priority="55">
      <formula>DAY(F39)&gt;8</formula>
    </cfRule>
  </conditionalFormatting>
  <conditionalFormatting sqref="F42">
    <cfRule type="expression" dxfId="287" priority="64">
      <formula>DAY(F42)&gt;8</formula>
    </cfRule>
  </conditionalFormatting>
  <conditionalFormatting sqref="F44:F47">
    <cfRule type="expression" dxfId="286" priority="52">
      <formula>DAY(F44)&gt;8</formula>
    </cfRule>
  </conditionalFormatting>
  <conditionalFormatting sqref="F20:G22 H20:H23 C25:D27 F25:H27">
    <cfRule type="expression" dxfId="285" priority="266">
      <formula>DAY(C20)&gt;8</formula>
    </cfRule>
  </conditionalFormatting>
  <conditionalFormatting sqref="F54:G56 H54:H57 C59:D61 F59:H61">
    <cfRule type="expression" dxfId="284" priority="40">
      <formula>DAY(C54)&gt;8</formula>
    </cfRule>
  </conditionalFormatting>
  <conditionalFormatting sqref="G10:H12 B15:D17 F15:H17">
    <cfRule type="expression" dxfId="283" priority="275">
      <formula>DAY(B10)&gt;8</formula>
    </cfRule>
  </conditionalFormatting>
  <conditionalFormatting sqref="G44:H46 B49:D51 F49:H51">
    <cfRule type="expression" dxfId="282" priority="49">
      <formula>DAY(B44)&gt;8</formula>
    </cfRule>
  </conditionalFormatting>
  <conditionalFormatting sqref="H5:H8">
    <cfRule type="expression" dxfId="281" priority="712">
      <formula>DAY(H5)&gt;8</formula>
    </cfRule>
  </conditionalFormatting>
  <conditionalFormatting sqref="H39:H42">
    <cfRule type="expression" dxfId="280" priority="60">
      <formula>DAY(H39)&gt;8</formula>
    </cfRule>
  </conditionalFormatting>
  <conditionalFormatting sqref="J25:J28">
    <cfRule type="expression" dxfId="279" priority="110">
      <formula>DAY(J25)&gt;8</formula>
    </cfRule>
  </conditionalFormatting>
  <conditionalFormatting sqref="J59:J62">
    <cfRule type="expression" dxfId="278" priority="8">
      <formula>DAY(J59)&gt;8</formula>
    </cfRule>
  </conditionalFormatting>
  <conditionalFormatting sqref="J30:K32">
    <cfRule type="expression" dxfId="277" priority="103">
      <formula>DAY(J30)&gt;8</formula>
    </cfRule>
  </conditionalFormatting>
  <conditionalFormatting sqref="J64:K66">
    <cfRule type="expression" dxfId="276" priority="1">
      <formula>DAY(J64)&gt;8</formula>
    </cfRule>
  </conditionalFormatting>
  <conditionalFormatting sqref="J6:L7">
    <cfRule type="expression" dxfId="275" priority="133">
      <formula>DAY(J6)&gt;8</formula>
    </cfRule>
  </conditionalFormatting>
  <conditionalFormatting sqref="J10:L12">
    <cfRule type="expression" dxfId="274" priority="118">
      <formula>DAY(J10)&gt;8</formula>
    </cfRule>
  </conditionalFormatting>
  <conditionalFormatting sqref="J20:L22">
    <cfRule type="expression" dxfId="273" priority="111">
      <formula>DAY(J20)&gt;8</formula>
    </cfRule>
  </conditionalFormatting>
  <conditionalFormatting sqref="J40:L41">
    <cfRule type="expression" dxfId="272" priority="31">
      <formula>DAY(J40)&gt;8</formula>
    </cfRule>
  </conditionalFormatting>
  <conditionalFormatting sqref="J44:L46">
    <cfRule type="expression" dxfId="271" priority="16">
      <formula>DAY(J44)&gt;8</formula>
    </cfRule>
  </conditionalFormatting>
  <conditionalFormatting sqref="J54:L56">
    <cfRule type="expression" dxfId="270" priority="9">
      <formula>DAY(J54)&gt;8</formula>
    </cfRule>
  </conditionalFormatting>
  <conditionalFormatting sqref="J4:O4 J5:M5 O5:O7">
    <cfRule type="expression" dxfId="269" priority="127">
      <formula>DAY(J4)&gt;8</formula>
    </cfRule>
  </conditionalFormatting>
  <conditionalFormatting sqref="J38:O38 J39:M39 O39:O41">
    <cfRule type="expression" dxfId="268" priority="25">
      <formula>DAY(J38)&gt;8</formula>
    </cfRule>
  </conditionalFormatting>
  <conditionalFormatting sqref="J24:P24 J29:K29">
    <cfRule type="expression" dxfId="267" priority="136">
      <formula>AND(DAY(J24)&gt;=1,DAY(J24)&lt;=15)</formula>
    </cfRule>
  </conditionalFormatting>
  <conditionalFormatting sqref="J58:P58 J63:K63">
    <cfRule type="expression" dxfId="266" priority="34">
      <formula>AND(DAY(J58)&gt;=1,DAY(J58)&lt;=15)</formula>
    </cfRule>
  </conditionalFormatting>
  <conditionalFormatting sqref="K23">
    <cfRule type="expression" dxfId="265" priority="125">
      <formula>DAY(K23)&gt;8</formula>
    </cfRule>
  </conditionalFormatting>
  <conditionalFormatting sqref="K57">
    <cfRule type="expression" dxfId="264" priority="23">
      <formula>DAY(K57)&gt;8</formula>
    </cfRule>
  </conditionalFormatting>
  <conditionalFormatting sqref="M10">
    <cfRule type="expression" dxfId="263" priority="135">
      <formula>DAY(M10)&gt;8</formula>
    </cfRule>
  </conditionalFormatting>
  <conditionalFormatting sqref="M15">
    <cfRule type="expression" dxfId="262" priority="131">
      <formula>DAY(M15)&gt;8</formula>
    </cfRule>
  </conditionalFormatting>
  <conditionalFormatting sqref="M20">
    <cfRule type="expression" dxfId="261" priority="130">
      <formula>DAY(M20)&gt;8</formula>
    </cfRule>
  </conditionalFormatting>
  <conditionalFormatting sqref="M25">
    <cfRule type="expression" dxfId="260" priority="129">
      <formula>DAY(M25)&gt;8</formula>
    </cfRule>
  </conditionalFormatting>
  <conditionalFormatting sqref="M44">
    <cfRule type="expression" dxfId="259" priority="33">
      <formula>DAY(M44)&gt;8</formula>
    </cfRule>
  </conditionalFormatting>
  <conditionalFormatting sqref="M49">
    <cfRule type="expression" dxfId="258" priority="29">
      <formula>DAY(M49)&gt;8</formula>
    </cfRule>
  </conditionalFormatting>
  <conditionalFormatting sqref="M54">
    <cfRule type="expression" dxfId="257" priority="28">
      <formula>DAY(M54)&gt;8</formula>
    </cfRule>
  </conditionalFormatting>
  <conditionalFormatting sqref="M59">
    <cfRule type="expression" dxfId="256" priority="27">
      <formula>DAY(M59)&gt;8</formula>
    </cfRule>
  </conditionalFormatting>
  <conditionalFormatting sqref="N5:N6">
    <cfRule type="expression" dxfId="255" priority="123">
      <formula>DAY(N5)&gt;8</formula>
    </cfRule>
  </conditionalFormatting>
  <conditionalFormatting sqref="N8">
    <cfRule type="expression" dxfId="254" priority="132">
      <formula>DAY(N8)&gt;8</formula>
    </cfRule>
  </conditionalFormatting>
  <conditionalFormatting sqref="N10:N13">
    <cfRule type="expression" dxfId="253" priority="120">
      <formula>DAY(N10)&gt;8</formula>
    </cfRule>
  </conditionalFormatting>
  <conditionalFormatting sqref="N39:N40">
    <cfRule type="expression" dxfId="252" priority="21">
      <formula>DAY(N39)&gt;8</formula>
    </cfRule>
  </conditionalFormatting>
  <conditionalFormatting sqref="N42">
    <cfRule type="expression" dxfId="251" priority="30">
      <formula>DAY(N42)&gt;8</formula>
    </cfRule>
  </conditionalFormatting>
  <conditionalFormatting sqref="N44:N47">
    <cfRule type="expression" dxfId="250" priority="18">
      <formula>DAY(N44)&gt;8</formula>
    </cfRule>
  </conditionalFormatting>
  <conditionalFormatting sqref="N20:O22 P20:P23 K25:L27 N25:P27">
    <cfRule type="expression" dxfId="249" priority="108">
      <formula>DAY(K20)&gt;8</formula>
    </cfRule>
  </conditionalFormatting>
  <conditionalFormatting sqref="N54:O56 P54:P57 K59:L61 N59:P61">
    <cfRule type="expression" dxfId="248" priority="6">
      <formula>DAY(K54)&gt;8</formula>
    </cfRule>
  </conditionalFormatting>
  <conditionalFormatting sqref="O10:P12 J15:L17 N15:P17">
    <cfRule type="expression" dxfId="247" priority="117">
      <formula>DAY(J10)&gt;8</formula>
    </cfRule>
  </conditionalFormatting>
  <conditionalFormatting sqref="O44:P46 J49:L51 N49:P51">
    <cfRule type="expression" dxfId="246" priority="15">
      <formula>DAY(J44)&gt;8</formula>
    </cfRule>
  </conditionalFormatting>
  <conditionalFormatting sqref="P5:P8">
    <cfRule type="expression" dxfId="245" priority="128">
      <formula>DAY(P5)&gt;8</formula>
    </cfRule>
  </conditionalFormatting>
  <conditionalFormatting sqref="P39:P42">
    <cfRule type="expression" dxfId="244" priority="26">
      <formula>DAY(P39)&gt;8</formula>
    </cfRule>
  </conditionalFormatting>
  <dataValidations count="7">
    <dataValidation allowBlank="1" showInputMessage="1" showErrorMessage="1" prompt="曜日は自動的に決定されます" sqref="C3:H3 K3:P3 C37:H37 K37:P37" xr:uid="{00000000-0002-0000-0600-000000000000}"/>
    <dataValidation allowBlank="1" showInputMessage="1" showErrorMessage="1" prompt="7 月の月間カレンダー" sqref="A1 A35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 J2:L2 B36:D36 J36:L36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L26 B4:B7 D16 B11 J4:J7 D11 L16 G11 J11 B16 B21 O26 L11 G16 J31 G26 O11 O21 B26 D21 D26 B31 G21 J16 J21 J26 L21 O16 L60 B38:B41 D50 B45 J38:J41 D45 L50 G45 J45 B50 B55 O60 L45 G50 J65 G60 O45 O55 B60 D55 D60 B65 G55 J50 J55 J60 L55 O50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8 B13 J8 J13 B42 B47 J42 J47" xr:uid="{11690786-E277-49CF-B83E-7834EFE06D69}"/>
    <dataValidation allowBlank="1" showInputMessage="1" prompt="このセルに毎月のメモを入力します" sqref="D29 L29 D63 L63" xr:uid="{F2BFC654-871C-4F50-A577-ECC54BAEBAE4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 J3 B37 J37" xr:uid="{00000000-0002-0000-0600-000007000000}"/>
  </dataValidations>
  <printOptions horizontalCentered="1" verticalCentered="1"/>
  <pageMargins left="0" right="0" top="0" bottom="0" header="0.31496062992125984" footer="0.31496062992125984"/>
  <pageSetup paperSize="9" scale="46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P67"/>
  <sheetViews>
    <sheetView showGridLines="0" workbookViewId="0">
      <selection activeCell="B1" sqref="B1:H33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9" width="1.77734375" style="28" customWidth="1"/>
    <col min="10" max="16" width="16.77734375" style="28" customWidth="1"/>
    <col min="17" max="16384" width="8.88671875" style="28"/>
  </cols>
  <sheetData>
    <row r="1" spans="1:16" ht="9" customHeight="1" x14ac:dyDescent="0.25">
      <c r="A1" s="1"/>
      <c r="B1" s="1"/>
      <c r="C1" s="1"/>
      <c r="D1" s="1"/>
      <c r="E1" s="344" t="s">
        <v>111</v>
      </c>
      <c r="F1" s="344"/>
      <c r="G1" s="344"/>
      <c r="H1" s="1"/>
      <c r="I1" s="1" t="s">
        <v>0</v>
      </c>
      <c r="J1" s="1"/>
      <c r="K1" s="1"/>
      <c r="L1" s="1"/>
      <c r="M1" s="344" t="s">
        <v>111</v>
      </c>
      <c r="N1" s="344"/>
      <c r="O1" s="344"/>
      <c r="P1" s="1"/>
    </row>
    <row r="2" spans="1:16" ht="96" customHeight="1" x14ac:dyDescent="0.25">
      <c r="A2" s="1"/>
      <c r="B2" s="372" t="str">
        <f>CalendarYear&amp;"年"&amp;"8月"</f>
        <v>2023年8月</v>
      </c>
      <c r="C2" s="372"/>
      <c r="D2" s="372"/>
      <c r="E2" s="344"/>
      <c r="F2" s="344"/>
      <c r="G2" s="344"/>
      <c r="H2" s="2"/>
      <c r="I2" s="1"/>
      <c r="J2" s="372" t="str">
        <f>CalendarYear&amp;"年"&amp;"8月"</f>
        <v>2023年8月</v>
      </c>
      <c r="K2" s="372"/>
      <c r="L2" s="372"/>
      <c r="M2" s="344"/>
      <c r="N2" s="344"/>
      <c r="O2" s="344"/>
      <c r="P2" s="2"/>
    </row>
    <row r="3" spans="1:16" s="29" customFormat="1" ht="24" customHeight="1" x14ac:dyDescent="0.25">
      <c r="A3" s="3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3"/>
      <c r="J3" s="18" t="str">
        <f>週の始まり</f>
        <v>日曜日</v>
      </c>
      <c r="K3" s="19" t="str">
        <f t="shared" ref="K3:P3" si="1">TEXT(K4,"aaaa")</f>
        <v>月曜日</v>
      </c>
      <c r="L3" s="19" t="str">
        <f t="shared" si="1"/>
        <v>火曜日</v>
      </c>
      <c r="M3" s="19" t="str">
        <f t="shared" si="1"/>
        <v>水曜日</v>
      </c>
      <c r="N3" s="19" t="str">
        <f t="shared" si="1"/>
        <v>木曜日</v>
      </c>
      <c r="O3" s="19" t="str">
        <f t="shared" si="1"/>
        <v>金曜日</v>
      </c>
      <c r="P3" s="20" t="str">
        <f t="shared" si="1"/>
        <v>土曜日</v>
      </c>
    </row>
    <row r="4" spans="1:16" s="30" customFormat="1" ht="24" customHeight="1" x14ac:dyDescent="0.25">
      <c r="A4" s="7"/>
      <c r="B4" s="39">
        <f t="array" ref="B4:H4">DaysAndWeeks+DATE(CalendarYear,8,1)-WEEKDAY(DATE(CalendarYear,8,1),(週の始まり="月曜日")+1)+1</f>
        <v>45137</v>
      </c>
      <c r="C4" s="39">
        <v>45138</v>
      </c>
      <c r="D4" s="39">
        <v>45139</v>
      </c>
      <c r="E4" s="39">
        <v>45140</v>
      </c>
      <c r="F4" s="39">
        <v>45141</v>
      </c>
      <c r="G4" s="39">
        <v>45142</v>
      </c>
      <c r="H4" s="39">
        <v>45143</v>
      </c>
      <c r="I4" s="7"/>
      <c r="J4" s="39">
        <f t="array" ref="J4:P4">DaysAndWeeks+DATE(CalendarYear,8,1)-WEEKDAY(DATE(CalendarYear,8,1),(週の始まり="月曜日")+1)+1</f>
        <v>45137</v>
      </c>
      <c r="K4" s="39">
        <v>45138</v>
      </c>
      <c r="L4" s="39">
        <v>45139</v>
      </c>
      <c r="M4" s="39">
        <v>45140</v>
      </c>
      <c r="N4" s="39">
        <v>45141</v>
      </c>
      <c r="O4" s="39">
        <v>45142</v>
      </c>
      <c r="P4" s="39">
        <v>45143</v>
      </c>
    </row>
    <row r="5" spans="1:16" s="30" customFormat="1" ht="14.1" customHeight="1" x14ac:dyDescent="0.25">
      <c r="A5" s="7"/>
      <c r="B5" s="72"/>
      <c r="C5" s="72"/>
      <c r="D5" s="72"/>
      <c r="E5" s="398" t="s">
        <v>17</v>
      </c>
      <c r="F5" s="72"/>
      <c r="G5" s="72"/>
      <c r="H5" s="117"/>
      <c r="I5" s="7"/>
      <c r="J5" s="72"/>
      <c r="K5" s="72"/>
      <c r="L5" s="72"/>
      <c r="M5" s="398" t="s">
        <v>5</v>
      </c>
      <c r="N5" s="72"/>
      <c r="O5" s="72"/>
      <c r="P5" s="117"/>
    </row>
    <row r="6" spans="1:16" s="30" customFormat="1" ht="14.1" customHeight="1" x14ac:dyDescent="0.25">
      <c r="A6" s="7"/>
      <c r="B6" s="72"/>
      <c r="C6" s="116"/>
      <c r="D6" s="324" t="s">
        <v>18</v>
      </c>
      <c r="E6" s="398"/>
      <c r="F6" s="324" t="s">
        <v>16</v>
      </c>
      <c r="G6" s="324" t="s">
        <v>16</v>
      </c>
      <c r="H6" s="324" t="s">
        <v>16</v>
      </c>
      <c r="I6" s="7"/>
      <c r="J6" s="72"/>
      <c r="K6" s="116"/>
      <c r="L6" s="324" t="s">
        <v>16</v>
      </c>
      <c r="M6" s="398"/>
      <c r="N6" s="324" t="s">
        <v>16</v>
      </c>
      <c r="O6" s="324" t="s">
        <v>16</v>
      </c>
      <c r="P6" s="324" t="s">
        <v>16</v>
      </c>
    </row>
    <row r="7" spans="1:16" s="30" customFormat="1" ht="14.1" customHeight="1" x14ac:dyDescent="0.25">
      <c r="A7" s="7"/>
      <c r="B7" s="72"/>
      <c r="C7" s="116"/>
      <c r="D7" s="326" t="s">
        <v>108</v>
      </c>
      <c r="E7" s="398"/>
      <c r="F7" s="284" t="s">
        <v>15</v>
      </c>
      <c r="G7" s="326" t="s">
        <v>108</v>
      </c>
      <c r="H7" s="284" t="s">
        <v>15</v>
      </c>
      <c r="I7" s="7"/>
      <c r="J7" s="72"/>
      <c r="K7" s="116"/>
      <c r="L7" s="326" t="s">
        <v>108</v>
      </c>
      <c r="M7" s="398"/>
      <c r="N7" s="284" t="s">
        <v>15</v>
      </c>
      <c r="O7" s="326" t="s">
        <v>108</v>
      </c>
      <c r="P7" s="284" t="s">
        <v>15</v>
      </c>
    </row>
    <row r="8" spans="1:16" s="31" customFormat="1" ht="14.1" customHeight="1" x14ac:dyDescent="0.25">
      <c r="A8" s="9"/>
      <c r="B8" s="21"/>
      <c r="C8" s="323"/>
      <c r="D8" s="281" t="s">
        <v>110</v>
      </c>
      <c r="E8" s="399"/>
      <c r="F8" s="281" t="s">
        <v>110</v>
      </c>
      <c r="G8" s="281" t="s">
        <v>110</v>
      </c>
      <c r="H8" s="281" t="s">
        <v>110</v>
      </c>
      <c r="I8" s="9"/>
      <c r="J8" s="21"/>
      <c r="K8" s="323"/>
      <c r="L8" s="281" t="s">
        <v>110</v>
      </c>
      <c r="M8" s="399"/>
      <c r="N8" s="281" t="s">
        <v>110</v>
      </c>
      <c r="O8" s="281" t="s">
        <v>110</v>
      </c>
      <c r="P8" s="281" t="s">
        <v>110</v>
      </c>
    </row>
    <row r="9" spans="1:16" s="30" customFormat="1" ht="24" customHeight="1" x14ac:dyDescent="0.25">
      <c r="A9" s="7"/>
      <c r="B9" s="40">
        <f t="array" ref="B9:H9">DaysAndWeeks+DATE(CalendarYear,8,1)-WEEKDAY(DATE(CalendarYear,8,1),(週の始まり="月曜日")+1)+8</f>
        <v>45144</v>
      </c>
      <c r="C9" s="40">
        <v>45145</v>
      </c>
      <c r="D9" s="40">
        <v>45146</v>
      </c>
      <c r="E9" s="40">
        <v>45147</v>
      </c>
      <c r="F9" s="40">
        <v>45148</v>
      </c>
      <c r="G9" s="40">
        <v>45149</v>
      </c>
      <c r="H9" s="40">
        <v>45150</v>
      </c>
      <c r="I9" s="7"/>
      <c r="J9" s="40">
        <f t="array" ref="J9:P9">DaysAndWeeks+DATE(CalendarYear,8,1)-WEEKDAY(DATE(CalendarYear,8,1),(週の始まり="月曜日")+1)+8</f>
        <v>45144</v>
      </c>
      <c r="K9" s="40">
        <v>45145</v>
      </c>
      <c r="L9" s="40">
        <v>45146</v>
      </c>
      <c r="M9" s="40">
        <v>45147</v>
      </c>
      <c r="N9" s="40">
        <v>45148</v>
      </c>
      <c r="O9" s="40">
        <v>45149</v>
      </c>
      <c r="P9" s="40">
        <v>45150</v>
      </c>
    </row>
    <row r="10" spans="1:16" s="30" customFormat="1" ht="14.1" customHeight="1" x14ac:dyDescent="0.25">
      <c r="A10" s="7"/>
      <c r="B10" s="117"/>
      <c r="C10" s="116"/>
      <c r="D10" s="116"/>
      <c r="E10" s="398" t="s">
        <v>17</v>
      </c>
      <c r="F10" s="116"/>
      <c r="G10" s="116"/>
      <c r="H10" s="73"/>
      <c r="I10" s="7"/>
      <c r="J10" s="117"/>
      <c r="K10" s="116"/>
      <c r="L10" s="116"/>
      <c r="M10" s="398" t="s">
        <v>5</v>
      </c>
      <c r="N10" s="116"/>
      <c r="O10" s="116"/>
      <c r="P10" s="73"/>
    </row>
    <row r="11" spans="1:16" s="30" customFormat="1" ht="14.1" customHeight="1" x14ac:dyDescent="0.25">
      <c r="A11" s="7"/>
      <c r="B11" s="324" t="s">
        <v>16</v>
      </c>
      <c r="C11" s="324" t="s">
        <v>16</v>
      </c>
      <c r="D11" s="324" t="s">
        <v>16</v>
      </c>
      <c r="E11" s="398"/>
      <c r="F11" s="324" t="s">
        <v>16</v>
      </c>
      <c r="G11" s="324" t="s">
        <v>16</v>
      </c>
      <c r="H11" s="324" t="s">
        <v>16</v>
      </c>
      <c r="I11" s="7"/>
      <c r="J11" s="324" t="s">
        <v>16</v>
      </c>
      <c r="K11" s="324" t="s">
        <v>16</v>
      </c>
      <c r="L11" s="324" t="s">
        <v>16</v>
      </c>
      <c r="M11" s="398"/>
      <c r="N11" s="324" t="s">
        <v>16</v>
      </c>
      <c r="O11" s="324" t="s">
        <v>16</v>
      </c>
      <c r="P11" s="324" t="s">
        <v>16</v>
      </c>
    </row>
    <row r="12" spans="1:16" s="30" customFormat="1" ht="14.1" customHeight="1" x14ac:dyDescent="0.25">
      <c r="A12" s="7"/>
      <c r="B12" s="326" t="s">
        <v>108</v>
      </c>
      <c r="C12" s="284" t="s">
        <v>15</v>
      </c>
      <c r="D12" s="326" t="s">
        <v>108</v>
      </c>
      <c r="E12" s="398"/>
      <c r="F12" s="284" t="s">
        <v>15</v>
      </c>
      <c r="G12" s="326" t="s">
        <v>108</v>
      </c>
      <c r="H12" s="284" t="s">
        <v>15</v>
      </c>
      <c r="I12" s="7"/>
      <c r="J12" s="326" t="s">
        <v>108</v>
      </c>
      <c r="K12" s="284" t="s">
        <v>15</v>
      </c>
      <c r="L12" s="326" t="s">
        <v>108</v>
      </c>
      <c r="M12" s="398"/>
      <c r="N12" s="284" t="s">
        <v>15</v>
      </c>
      <c r="O12" s="326" t="s">
        <v>108</v>
      </c>
      <c r="P12" s="284" t="s">
        <v>15</v>
      </c>
    </row>
    <row r="13" spans="1:16" s="31" customFormat="1" ht="14.1" customHeight="1" x14ac:dyDescent="0.25">
      <c r="A13" s="9"/>
      <c r="B13" s="281" t="s">
        <v>110</v>
      </c>
      <c r="C13" s="281" t="s">
        <v>110</v>
      </c>
      <c r="D13" s="281" t="s">
        <v>110</v>
      </c>
      <c r="E13" s="399"/>
      <c r="F13" s="281" t="s">
        <v>110</v>
      </c>
      <c r="G13" s="281" t="s">
        <v>110</v>
      </c>
      <c r="H13" s="281" t="s">
        <v>110</v>
      </c>
      <c r="I13" s="9"/>
      <c r="J13" s="281" t="s">
        <v>110</v>
      </c>
      <c r="K13" s="281" t="s">
        <v>110</v>
      </c>
      <c r="L13" s="281" t="s">
        <v>110</v>
      </c>
      <c r="M13" s="399"/>
      <c r="N13" s="281" t="s">
        <v>110</v>
      </c>
      <c r="O13" s="281" t="s">
        <v>110</v>
      </c>
      <c r="P13" s="281" t="s">
        <v>110</v>
      </c>
    </row>
    <row r="14" spans="1:16" s="30" customFormat="1" ht="24" customHeight="1" x14ac:dyDescent="0.25">
      <c r="A14" s="7"/>
      <c r="B14" s="41">
        <f t="array" ref="B14:H14">DaysAndWeeks+DATE(CalendarYear,8,1)-WEEKDAY(DATE(CalendarYear,8,1),(週の始まり="月曜日")+1)+15</f>
        <v>45151</v>
      </c>
      <c r="C14" s="41">
        <v>45152</v>
      </c>
      <c r="D14" s="41">
        <v>45153</v>
      </c>
      <c r="E14" s="41">
        <v>45154</v>
      </c>
      <c r="F14" s="41">
        <v>45155</v>
      </c>
      <c r="G14" s="41">
        <v>45156</v>
      </c>
      <c r="H14" s="41">
        <v>45157</v>
      </c>
      <c r="I14" s="7"/>
      <c r="J14" s="41">
        <f t="array" ref="J14:P14">DaysAndWeeks+DATE(CalendarYear,8,1)-WEEKDAY(DATE(CalendarYear,8,1),(週の始まり="月曜日")+1)+15</f>
        <v>45151</v>
      </c>
      <c r="K14" s="41">
        <v>45152</v>
      </c>
      <c r="L14" s="41">
        <v>45153</v>
      </c>
      <c r="M14" s="41">
        <v>45154</v>
      </c>
      <c r="N14" s="41">
        <v>45155</v>
      </c>
      <c r="O14" s="41">
        <v>45156</v>
      </c>
      <c r="P14" s="41">
        <v>45157</v>
      </c>
    </row>
    <row r="15" spans="1:16" s="30" customFormat="1" ht="14.1" customHeight="1" x14ac:dyDescent="0.25">
      <c r="A15" s="7"/>
      <c r="B15" s="74"/>
      <c r="C15" s="74"/>
      <c r="D15" s="74"/>
      <c r="E15" s="398" t="s">
        <v>17</v>
      </c>
      <c r="F15" s="74"/>
      <c r="G15" s="74"/>
      <c r="H15" s="74"/>
      <c r="I15" s="7"/>
      <c r="J15" s="74"/>
      <c r="K15" s="74"/>
      <c r="L15" s="74"/>
      <c r="M15" s="398" t="s">
        <v>5</v>
      </c>
      <c r="N15" s="74"/>
      <c r="O15" s="74"/>
      <c r="P15" s="74"/>
    </row>
    <row r="16" spans="1:16" s="30" customFormat="1" ht="14.1" customHeight="1" x14ac:dyDescent="0.25">
      <c r="A16" s="7"/>
      <c r="B16" s="324" t="s">
        <v>16</v>
      </c>
      <c r="C16" s="324" t="s">
        <v>16</v>
      </c>
      <c r="D16" s="324" t="s">
        <v>16</v>
      </c>
      <c r="E16" s="398"/>
      <c r="F16" s="324" t="s">
        <v>16</v>
      </c>
      <c r="G16" s="324" t="s">
        <v>16</v>
      </c>
      <c r="H16" s="324" t="s">
        <v>16</v>
      </c>
      <c r="I16" s="7"/>
      <c r="J16" s="324" t="s">
        <v>16</v>
      </c>
      <c r="K16" s="324" t="s">
        <v>16</v>
      </c>
      <c r="L16" s="324" t="s">
        <v>16</v>
      </c>
      <c r="M16" s="398"/>
      <c r="N16" s="324" t="s">
        <v>16</v>
      </c>
      <c r="O16" s="324" t="s">
        <v>16</v>
      </c>
      <c r="P16" s="324" t="s">
        <v>16</v>
      </c>
    </row>
    <row r="17" spans="1:16" s="30" customFormat="1" ht="14.1" customHeight="1" x14ac:dyDescent="0.25">
      <c r="A17" s="7"/>
      <c r="B17" s="326" t="s">
        <v>108</v>
      </c>
      <c r="C17" s="284" t="s">
        <v>15</v>
      </c>
      <c r="D17" s="326" t="s">
        <v>108</v>
      </c>
      <c r="E17" s="398"/>
      <c r="F17" s="284" t="s">
        <v>15</v>
      </c>
      <c r="G17" s="326" t="s">
        <v>108</v>
      </c>
      <c r="H17" s="284" t="s">
        <v>15</v>
      </c>
      <c r="I17" s="7"/>
      <c r="J17" s="326" t="s">
        <v>108</v>
      </c>
      <c r="K17" s="284" t="s">
        <v>15</v>
      </c>
      <c r="L17" s="326" t="s">
        <v>108</v>
      </c>
      <c r="M17" s="398"/>
      <c r="N17" s="284" t="s">
        <v>15</v>
      </c>
      <c r="O17" s="326" t="s">
        <v>108</v>
      </c>
      <c r="P17" s="284" t="s">
        <v>15</v>
      </c>
    </row>
    <row r="18" spans="1:16" s="31" customFormat="1" ht="14.1" customHeight="1" x14ac:dyDescent="0.25">
      <c r="A18" s="9"/>
      <c r="B18" s="281" t="s">
        <v>110</v>
      </c>
      <c r="C18" s="281" t="s">
        <v>110</v>
      </c>
      <c r="D18" s="281" t="s">
        <v>110</v>
      </c>
      <c r="E18" s="399"/>
      <c r="F18" s="325" t="s">
        <v>109</v>
      </c>
      <c r="G18" s="325" t="s">
        <v>109</v>
      </c>
      <c r="H18" s="325" t="s">
        <v>109</v>
      </c>
      <c r="I18" s="9"/>
      <c r="J18" s="281" t="s">
        <v>110</v>
      </c>
      <c r="K18" s="281" t="s">
        <v>110</v>
      </c>
      <c r="L18" s="281" t="s">
        <v>110</v>
      </c>
      <c r="M18" s="399"/>
      <c r="N18" s="325" t="s">
        <v>109</v>
      </c>
      <c r="O18" s="325" t="s">
        <v>109</v>
      </c>
      <c r="P18" s="325" t="s">
        <v>109</v>
      </c>
    </row>
    <row r="19" spans="1:16" s="30" customFormat="1" ht="24" customHeight="1" x14ac:dyDescent="0.25">
      <c r="A19" s="7"/>
      <c r="B19" s="40">
        <f t="array" ref="B19:H19">DaysAndWeeks+DATE(CalendarYear,8,1)-WEEKDAY(DATE(CalendarYear,8,1),(週の始まり="月曜日")+1)+22</f>
        <v>45158</v>
      </c>
      <c r="C19" s="40">
        <v>45159</v>
      </c>
      <c r="D19" s="40">
        <v>45160</v>
      </c>
      <c r="E19" s="40">
        <v>45161</v>
      </c>
      <c r="F19" s="40">
        <v>45162</v>
      </c>
      <c r="G19" s="40">
        <v>45163</v>
      </c>
      <c r="H19" s="40">
        <v>45164</v>
      </c>
      <c r="I19" s="7"/>
      <c r="J19" s="40">
        <f t="array" ref="J19:P19">DaysAndWeeks+DATE(CalendarYear,8,1)-WEEKDAY(DATE(CalendarYear,8,1),(週の始まり="月曜日")+1)+22</f>
        <v>45158</v>
      </c>
      <c r="K19" s="40">
        <v>45159</v>
      </c>
      <c r="L19" s="40">
        <v>45160</v>
      </c>
      <c r="M19" s="40">
        <v>45161</v>
      </c>
      <c r="N19" s="40">
        <v>45162</v>
      </c>
      <c r="O19" s="40">
        <v>45163</v>
      </c>
      <c r="P19" s="40">
        <v>45164</v>
      </c>
    </row>
    <row r="20" spans="1:16" s="30" customFormat="1" ht="14.1" customHeight="1" x14ac:dyDescent="0.25">
      <c r="A20" s="7"/>
      <c r="B20" s="73"/>
      <c r="C20" s="73"/>
      <c r="D20" s="73"/>
      <c r="E20" s="398" t="s">
        <v>17</v>
      </c>
      <c r="F20" s="73"/>
      <c r="G20" s="73"/>
      <c r="H20" s="73"/>
      <c r="I20" s="7"/>
      <c r="J20" s="73"/>
      <c r="K20" s="73"/>
      <c r="L20" s="73"/>
      <c r="M20" s="398" t="s">
        <v>5</v>
      </c>
      <c r="N20" s="73"/>
      <c r="O20" s="73"/>
      <c r="P20" s="73"/>
    </row>
    <row r="21" spans="1:16" s="30" customFormat="1" ht="14.1" customHeight="1" x14ac:dyDescent="0.25">
      <c r="A21" s="7"/>
      <c r="B21" s="324" t="s">
        <v>16</v>
      </c>
      <c r="C21" s="324" t="s">
        <v>16</v>
      </c>
      <c r="D21" s="324" t="s">
        <v>16</v>
      </c>
      <c r="E21" s="398"/>
      <c r="F21" s="324" t="s">
        <v>16</v>
      </c>
      <c r="G21" s="324" t="s">
        <v>16</v>
      </c>
      <c r="H21" s="324" t="s">
        <v>16</v>
      </c>
      <c r="I21" s="7"/>
      <c r="J21" s="324" t="s">
        <v>16</v>
      </c>
      <c r="K21" s="324" t="s">
        <v>16</v>
      </c>
      <c r="L21" s="324" t="s">
        <v>16</v>
      </c>
      <c r="M21" s="398"/>
      <c r="N21" s="324" t="s">
        <v>16</v>
      </c>
      <c r="O21" s="324" t="s">
        <v>16</v>
      </c>
      <c r="P21" s="324" t="s">
        <v>16</v>
      </c>
    </row>
    <row r="22" spans="1:16" s="30" customFormat="1" ht="14.1" customHeight="1" x14ac:dyDescent="0.25">
      <c r="A22" s="7"/>
      <c r="B22" s="326" t="s">
        <v>108</v>
      </c>
      <c r="C22" s="284" t="s">
        <v>15</v>
      </c>
      <c r="D22" s="326" t="s">
        <v>108</v>
      </c>
      <c r="E22" s="398"/>
      <c r="F22" s="284" t="s">
        <v>15</v>
      </c>
      <c r="G22" s="326" t="s">
        <v>108</v>
      </c>
      <c r="H22" s="284" t="s">
        <v>15</v>
      </c>
      <c r="I22" s="7"/>
      <c r="J22" s="326" t="s">
        <v>108</v>
      </c>
      <c r="K22" s="284" t="s">
        <v>15</v>
      </c>
      <c r="L22" s="326" t="s">
        <v>108</v>
      </c>
      <c r="M22" s="398"/>
      <c r="N22" s="284" t="s">
        <v>15</v>
      </c>
      <c r="O22" s="326" t="s">
        <v>108</v>
      </c>
      <c r="P22" s="284" t="s">
        <v>15</v>
      </c>
    </row>
    <row r="23" spans="1:16" s="31" customFormat="1" ht="14.1" customHeight="1" x14ac:dyDescent="0.25">
      <c r="A23" s="9"/>
      <c r="B23" s="325" t="s">
        <v>109</v>
      </c>
      <c r="C23" s="325" t="s">
        <v>109</v>
      </c>
      <c r="D23" s="325" t="s">
        <v>109</v>
      </c>
      <c r="E23" s="399"/>
      <c r="F23" s="325" t="s">
        <v>109</v>
      </c>
      <c r="G23" s="325" t="s">
        <v>109</v>
      </c>
      <c r="H23" s="325" t="s">
        <v>109</v>
      </c>
      <c r="I23" s="9"/>
      <c r="J23" s="325" t="s">
        <v>109</v>
      </c>
      <c r="K23" s="325" t="s">
        <v>109</v>
      </c>
      <c r="L23" s="325" t="s">
        <v>109</v>
      </c>
      <c r="M23" s="399"/>
      <c r="N23" s="325" t="s">
        <v>109</v>
      </c>
      <c r="O23" s="325" t="s">
        <v>109</v>
      </c>
      <c r="P23" s="325" t="s">
        <v>109</v>
      </c>
    </row>
    <row r="24" spans="1:16" s="30" customFormat="1" ht="24" customHeight="1" x14ac:dyDescent="0.25">
      <c r="A24" s="7"/>
      <c r="B24" s="41">
        <f t="array" ref="B24:H24">DaysAndWeeks+DATE(CalendarYear,8,1)-WEEKDAY(DATE(CalendarYear,8,1),(週の始まり="月曜日")+1)+29</f>
        <v>45165</v>
      </c>
      <c r="C24" s="41">
        <v>45166</v>
      </c>
      <c r="D24" s="41">
        <v>45167</v>
      </c>
      <c r="E24" s="41">
        <v>45168</v>
      </c>
      <c r="F24" s="41">
        <v>45169</v>
      </c>
      <c r="G24" s="41">
        <v>45170</v>
      </c>
      <c r="H24" s="41">
        <v>45171</v>
      </c>
      <c r="I24" s="7"/>
      <c r="J24" s="41">
        <f t="array" ref="J24:P24">DaysAndWeeks+DATE(CalendarYear,8,1)-WEEKDAY(DATE(CalendarYear,8,1),(週の始まり="月曜日")+1)+29</f>
        <v>45165</v>
      </c>
      <c r="K24" s="41">
        <v>45166</v>
      </c>
      <c r="L24" s="41">
        <v>45167</v>
      </c>
      <c r="M24" s="41">
        <v>45168</v>
      </c>
      <c r="N24" s="41">
        <v>45169</v>
      </c>
      <c r="O24" s="41">
        <v>45170</v>
      </c>
      <c r="P24" s="41">
        <v>45171</v>
      </c>
    </row>
    <row r="25" spans="1:16" s="30" customFormat="1" ht="14.1" customHeight="1" x14ac:dyDescent="0.25">
      <c r="A25" s="7"/>
      <c r="B25" s="74"/>
      <c r="C25" s="74"/>
      <c r="D25" s="74"/>
      <c r="E25" s="398" t="s">
        <v>17</v>
      </c>
      <c r="F25" s="74"/>
      <c r="G25" s="74"/>
      <c r="H25" s="74"/>
      <c r="I25" s="7"/>
      <c r="J25" s="74"/>
      <c r="K25" s="74"/>
      <c r="L25" s="74"/>
      <c r="M25" s="398" t="s">
        <v>5</v>
      </c>
      <c r="N25" s="74"/>
      <c r="O25" s="74"/>
      <c r="P25" s="74"/>
    </row>
    <row r="26" spans="1:16" s="30" customFormat="1" ht="14.1" customHeight="1" x14ac:dyDescent="0.25">
      <c r="A26" s="7"/>
      <c r="B26" s="324" t="s">
        <v>16</v>
      </c>
      <c r="C26" s="324" t="s">
        <v>16</v>
      </c>
      <c r="D26" s="324" t="s">
        <v>16</v>
      </c>
      <c r="E26" s="398"/>
      <c r="F26" s="324" t="s">
        <v>16</v>
      </c>
      <c r="G26" s="74"/>
      <c r="H26" s="74"/>
      <c r="I26" s="7"/>
      <c r="J26" s="324" t="s">
        <v>16</v>
      </c>
      <c r="K26" s="324" t="s">
        <v>16</v>
      </c>
      <c r="L26" s="324" t="s">
        <v>16</v>
      </c>
      <c r="M26" s="398"/>
      <c r="N26" s="324" t="s">
        <v>16</v>
      </c>
      <c r="O26" s="74"/>
      <c r="P26" s="74"/>
    </row>
    <row r="27" spans="1:16" s="30" customFormat="1" ht="14.1" customHeight="1" x14ac:dyDescent="0.25">
      <c r="A27" s="7"/>
      <c r="B27" s="326" t="s">
        <v>108</v>
      </c>
      <c r="C27" s="284" t="s">
        <v>15</v>
      </c>
      <c r="D27" s="326" t="s">
        <v>108</v>
      </c>
      <c r="E27" s="398"/>
      <c r="F27" s="284" t="s">
        <v>15</v>
      </c>
      <c r="G27" s="74"/>
      <c r="H27" s="74"/>
      <c r="I27" s="7"/>
      <c r="J27" s="326" t="s">
        <v>108</v>
      </c>
      <c r="K27" s="284" t="s">
        <v>15</v>
      </c>
      <c r="L27" s="326" t="s">
        <v>108</v>
      </c>
      <c r="M27" s="398"/>
      <c r="N27" s="284" t="s">
        <v>15</v>
      </c>
      <c r="O27" s="74"/>
      <c r="P27" s="74"/>
    </row>
    <row r="28" spans="1:16" s="31" customFormat="1" ht="14.1" customHeight="1" x14ac:dyDescent="0.25">
      <c r="A28" s="9"/>
      <c r="B28" s="325" t="s">
        <v>109</v>
      </c>
      <c r="C28" s="325" t="s">
        <v>109</v>
      </c>
      <c r="D28" s="325" t="s">
        <v>109</v>
      </c>
      <c r="E28" s="399"/>
      <c r="F28" s="325" t="s">
        <v>109</v>
      </c>
      <c r="G28" s="21"/>
      <c r="H28" s="21"/>
      <c r="I28" s="9"/>
      <c r="J28" s="325" t="s">
        <v>109</v>
      </c>
      <c r="K28" s="325" t="s">
        <v>109</v>
      </c>
      <c r="L28" s="325" t="s">
        <v>109</v>
      </c>
      <c r="M28" s="399"/>
      <c r="N28" s="325" t="s">
        <v>109</v>
      </c>
      <c r="O28" s="21"/>
      <c r="P28" s="21"/>
    </row>
    <row r="29" spans="1:16" s="30" customFormat="1" ht="24" customHeight="1" x14ac:dyDescent="0.25">
      <c r="A29" s="7"/>
      <c r="B29" s="40">
        <f t="array" ref="B29:C29">DaysAndWeeks+DATE(CalendarYear,8,1)-WEEKDAY(DATE(CalendarYear,8,1),(週の始まり="月曜日")+1)+36</f>
        <v>45172</v>
      </c>
      <c r="C29" s="40">
        <v>45173</v>
      </c>
      <c r="D29" s="386" t="s">
        <v>13</v>
      </c>
      <c r="E29" s="387"/>
      <c r="F29" s="387"/>
      <c r="G29" s="387"/>
      <c r="H29" s="388"/>
      <c r="I29" s="7"/>
      <c r="J29" s="40">
        <f t="array" ref="J29:K29">DaysAndWeeks+DATE(CalendarYear,8,1)-WEEKDAY(DATE(CalendarYear,8,1),(週の始まり="月曜日")+1)+36</f>
        <v>45172</v>
      </c>
      <c r="K29" s="40">
        <v>45173</v>
      </c>
      <c r="L29" s="386" t="s">
        <v>13</v>
      </c>
      <c r="M29" s="387"/>
      <c r="N29" s="387"/>
      <c r="O29" s="387"/>
      <c r="P29" s="388"/>
    </row>
    <row r="30" spans="1:16" s="30" customFormat="1" ht="14.1" customHeight="1" x14ac:dyDescent="0.25">
      <c r="A30" s="7"/>
      <c r="B30" s="73"/>
      <c r="C30" s="73"/>
      <c r="D30" s="389"/>
      <c r="E30" s="334"/>
      <c r="F30" s="334"/>
      <c r="G30" s="334"/>
      <c r="H30" s="390"/>
      <c r="I30" s="7"/>
      <c r="J30" s="73"/>
      <c r="K30" s="73"/>
      <c r="L30" s="389"/>
      <c r="M30" s="334"/>
      <c r="N30" s="334"/>
      <c r="O30" s="334"/>
      <c r="P30" s="390"/>
    </row>
    <row r="31" spans="1:16" s="30" customFormat="1" ht="14.1" customHeight="1" x14ac:dyDescent="0.25">
      <c r="A31" s="7"/>
      <c r="B31" s="73"/>
      <c r="C31" s="73"/>
      <c r="D31" s="389"/>
      <c r="E31" s="334"/>
      <c r="F31" s="334"/>
      <c r="G31" s="334"/>
      <c r="H31" s="390"/>
      <c r="I31" s="7"/>
      <c r="J31" s="73"/>
      <c r="K31" s="73"/>
      <c r="L31" s="389"/>
      <c r="M31" s="334"/>
      <c r="N31" s="334"/>
      <c r="O31" s="334"/>
      <c r="P31" s="390"/>
    </row>
    <row r="32" spans="1:16" s="30" customFormat="1" ht="14.1" customHeight="1" x14ac:dyDescent="0.25">
      <c r="A32" s="7"/>
      <c r="B32" s="73"/>
      <c r="C32" s="73"/>
      <c r="D32" s="389"/>
      <c r="E32" s="334"/>
      <c r="F32" s="334"/>
      <c r="G32" s="334"/>
      <c r="H32" s="390"/>
      <c r="I32" s="7"/>
      <c r="J32" s="73"/>
      <c r="K32" s="73"/>
      <c r="L32" s="389"/>
      <c r="M32" s="334"/>
      <c r="N32" s="334"/>
      <c r="O32" s="334"/>
      <c r="P32" s="390"/>
    </row>
    <row r="33" spans="1:16" s="31" customFormat="1" ht="14.1" customHeight="1" x14ac:dyDescent="0.25">
      <c r="A33" s="9"/>
      <c r="B33" s="22"/>
      <c r="C33" s="22"/>
      <c r="D33" s="391"/>
      <c r="E33" s="392"/>
      <c r="F33" s="392"/>
      <c r="G33" s="392"/>
      <c r="H33" s="393"/>
      <c r="I33" s="9"/>
      <c r="J33" s="22"/>
      <c r="K33" s="22"/>
      <c r="L33" s="391"/>
      <c r="M33" s="392"/>
      <c r="N33" s="392"/>
      <c r="O33" s="392"/>
      <c r="P33" s="393"/>
    </row>
    <row r="35" spans="1:16" ht="9" customHeight="1" x14ac:dyDescent="0.25">
      <c r="A35" s="1"/>
      <c r="B35" s="1"/>
      <c r="C35" s="1"/>
      <c r="D35" s="1"/>
      <c r="E35" s="344" t="s">
        <v>111</v>
      </c>
      <c r="F35" s="344"/>
      <c r="G35" s="344"/>
      <c r="H35" s="1"/>
      <c r="I35" s="1" t="s">
        <v>0</v>
      </c>
      <c r="J35" s="1"/>
      <c r="K35" s="1"/>
      <c r="L35" s="1"/>
      <c r="M35" s="344" t="s">
        <v>111</v>
      </c>
      <c r="N35" s="344"/>
      <c r="O35" s="344"/>
      <c r="P35" s="1"/>
    </row>
    <row r="36" spans="1:16" ht="96" customHeight="1" x14ac:dyDescent="0.25">
      <c r="A36" s="1"/>
      <c r="B36" s="372" t="str">
        <f>CalendarYear&amp;"年"&amp;"8月"</f>
        <v>2023年8月</v>
      </c>
      <c r="C36" s="372"/>
      <c r="D36" s="372"/>
      <c r="E36" s="344"/>
      <c r="F36" s="344"/>
      <c r="G36" s="344"/>
      <c r="H36" s="2"/>
      <c r="I36" s="1"/>
      <c r="J36" s="372" t="str">
        <f>CalendarYear&amp;"年"&amp;"8月"</f>
        <v>2023年8月</v>
      </c>
      <c r="K36" s="372"/>
      <c r="L36" s="372"/>
      <c r="M36" s="344"/>
      <c r="N36" s="344"/>
      <c r="O36" s="344"/>
      <c r="P36" s="2"/>
    </row>
    <row r="37" spans="1:16" s="29" customFormat="1" ht="24" customHeight="1" x14ac:dyDescent="0.25">
      <c r="A37" s="3"/>
      <c r="B37" s="18" t="str">
        <f>週の始まり</f>
        <v>日曜日</v>
      </c>
      <c r="C37" s="19" t="str">
        <f t="shared" ref="C37:H37" si="2">TEXT(C38,"aaaa")</f>
        <v>月曜日</v>
      </c>
      <c r="D37" s="19" t="str">
        <f t="shared" si="2"/>
        <v>火曜日</v>
      </c>
      <c r="E37" s="19" t="str">
        <f t="shared" si="2"/>
        <v>水曜日</v>
      </c>
      <c r="F37" s="19" t="str">
        <f t="shared" si="2"/>
        <v>木曜日</v>
      </c>
      <c r="G37" s="19" t="str">
        <f t="shared" si="2"/>
        <v>金曜日</v>
      </c>
      <c r="H37" s="20" t="str">
        <f t="shared" si="2"/>
        <v>土曜日</v>
      </c>
      <c r="I37" s="3"/>
      <c r="J37" s="18" t="str">
        <f>週の始まり</f>
        <v>日曜日</v>
      </c>
      <c r="K37" s="19" t="str">
        <f t="shared" ref="K37:P37" si="3">TEXT(K38,"aaaa")</f>
        <v>月曜日</v>
      </c>
      <c r="L37" s="19" t="str">
        <f t="shared" si="3"/>
        <v>火曜日</v>
      </c>
      <c r="M37" s="19" t="str">
        <f t="shared" si="3"/>
        <v>水曜日</v>
      </c>
      <c r="N37" s="19" t="str">
        <f t="shared" si="3"/>
        <v>木曜日</v>
      </c>
      <c r="O37" s="19" t="str">
        <f t="shared" si="3"/>
        <v>金曜日</v>
      </c>
      <c r="P37" s="20" t="str">
        <f t="shared" si="3"/>
        <v>土曜日</v>
      </c>
    </row>
    <row r="38" spans="1:16" s="30" customFormat="1" ht="24" customHeight="1" x14ac:dyDescent="0.25">
      <c r="A38" s="7"/>
      <c r="B38" s="39">
        <f t="array" ref="B38:H38">DaysAndWeeks+DATE(CalendarYear,8,1)-WEEKDAY(DATE(CalendarYear,8,1),(週の始まり="月曜日")+1)+1</f>
        <v>45137</v>
      </c>
      <c r="C38" s="39">
        <v>45138</v>
      </c>
      <c r="D38" s="39">
        <v>45139</v>
      </c>
      <c r="E38" s="39">
        <v>45140</v>
      </c>
      <c r="F38" s="39">
        <v>45141</v>
      </c>
      <c r="G38" s="39">
        <v>45142</v>
      </c>
      <c r="H38" s="39">
        <v>45143</v>
      </c>
      <c r="I38" s="7"/>
      <c r="J38" s="39">
        <f t="array" ref="J38:P38">DaysAndWeeks+DATE(CalendarYear,8,1)-WEEKDAY(DATE(CalendarYear,8,1),(週の始まり="月曜日")+1)+1</f>
        <v>45137</v>
      </c>
      <c r="K38" s="39">
        <v>45138</v>
      </c>
      <c r="L38" s="39">
        <v>45139</v>
      </c>
      <c r="M38" s="39">
        <v>45140</v>
      </c>
      <c r="N38" s="39">
        <v>45141</v>
      </c>
      <c r="O38" s="39">
        <v>45142</v>
      </c>
      <c r="P38" s="39">
        <v>45143</v>
      </c>
    </row>
    <row r="39" spans="1:16" s="30" customFormat="1" ht="14.1" customHeight="1" x14ac:dyDescent="0.25">
      <c r="A39" s="7"/>
      <c r="B39" s="72"/>
      <c r="C39" s="72"/>
      <c r="D39" s="72"/>
      <c r="E39" s="398" t="s">
        <v>5</v>
      </c>
      <c r="F39" s="72"/>
      <c r="G39" s="72"/>
      <c r="H39" s="117"/>
      <c r="I39" s="7"/>
      <c r="J39" s="72"/>
      <c r="K39" s="72"/>
      <c r="L39" s="72"/>
      <c r="M39" s="398" t="s">
        <v>5</v>
      </c>
      <c r="N39" s="72"/>
      <c r="O39" s="72"/>
      <c r="P39" s="117"/>
    </row>
    <row r="40" spans="1:16" s="30" customFormat="1" ht="14.1" customHeight="1" x14ac:dyDescent="0.25">
      <c r="A40" s="7"/>
      <c r="B40" s="72"/>
      <c r="C40" s="116"/>
      <c r="D40" s="324" t="s">
        <v>16</v>
      </c>
      <c r="E40" s="398"/>
      <c r="F40" s="324" t="s">
        <v>16</v>
      </c>
      <c r="G40" s="324" t="s">
        <v>16</v>
      </c>
      <c r="H40" s="324" t="s">
        <v>16</v>
      </c>
      <c r="I40" s="7"/>
      <c r="J40" s="72"/>
      <c r="K40" s="116"/>
      <c r="L40" s="324" t="s">
        <v>16</v>
      </c>
      <c r="M40" s="398"/>
      <c r="N40" s="324" t="s">
        <v>16</v>
      </c>
      <c r="O40" s="324" t="s">
        <v>16</v>
      </c>
      <c r="P40" s="324" t="s">
        <v>16</v>
      </c>
    </row>
    <row r="41" spans="1:16" s="30" customFormat="1" ht="14.1" customHeight="1" x14ac:dyDescent="0.25">
      <c r="A41" s="7"/>
      <c r="B41" s="72"/>
      <c r="C41" s="116"/>
      <c r="D41" s="326" t="s">
        <v>108</v>
      </c>
      <c r="E41" s="398"/>
      <c r="F41" s="284" t="s">
        <v>15</v>
      </c>
      <c r="G41" s="326" t="s">
        <v>108</v>
      </c>
      <c r="H41" s="284" t="s">
        <v>15</v>
      </c>
      <c r="I41" s="7"/>
      <c r="J41" s="72"/>
      <c r="K41" s="116"/>
      <c r="L41" s="326" t="s">
        <v>108</v>
      </c>
      <c r="M41" s="398"/>
      <c r="N41" s="284" t="s">
        <v>15</v>
      </c>
      <c r="O41" s="326" t="s">
        <v>108</v>
      </c>
      <c r="P41" s="284" t="s">
        <v>15</v>
      </c>
    </row>
    <row r="42" spans="1:16" s="31" customFormat="1" ht="14.1" customHeight="1" x14ac:dyDescent="0.25">
      <c r="A42" s="9"/>
      <c r="B42" s="21"/>
      <c r="C42" s="323"/>
      <c r="D42" s="281" t="s">
        <v>110</v>
      </c>
      <c r="E42" s="399"/>
      <c r="F42" s="281" t="s">
        <v>110</v>
      </c>
      <c r="G42" s="281" t="s">
        <v>110</v>
      </c>
      <c r="H42" s="281" t="s">
        <v>110</v>
      </c>
      <c r="I42" s="9"/>
      <c r="J42" s="21"/>
      <c r="K42" s="323"/>
      <c r="L42" s="281" t="s">
        <v>110</v>
      </c>
      <c r="M42" s="399"/>
      <c r="N42" s="281" t="s">
        <v>110</v>
      </c>
      <c r="O42" s="281" t="s">
        <v>110</v>
      </c>
      <c r="P42" s="281" t="s">
        <v>110</v>
      </c>
    </row>
    <row r="43" spans="1:16" s="30" customFormat="1" ht="24" customHeight="1" x14ac:dyDescent="0.25">
      <c r="A43" s="7"/>
      <c r="B43" s="40">
        <f t="array" ref="B43:H43">DaysAndWeeks+DATE(CalendarYear,8,1)-WEEKDAY(DATE(CalendarYear,8,1),(週の始まり="月曜日")+1)+8</f>
        <v>45144</v>
      </c>
      <c r="C43" s="40">
        <v>45145</v>
      </c>
      <c r="D43" s="40">
        <v>45146</v>
      </c>
      <c r="E43" s="40">
        <v>45147</v>
      </c>
      <c r="F43" s="40">
        <v>45148</v>
      </c>
      <c r="G43" s="40">
        <v>45149</v>
      </c>
      <c r="H43" s="40">
        <v>45150</v>
      </c>
      <c r="I43" s="7"/>
      <c r="J43" s="40">
        <f t="array" ref="J43:P43">DaysAndWeeks+DATE(CalendarYear,8,1)-WEEKDAY(DATE(CalendarYear,8,1),(週の始まり="月曜日")+1)+8</f>
        <v>45144</v>
      </c>
      <c r="K43" s="40">
        <v>45145</v>
      </c>
      <c r="L43" s="40">
        <v>45146</v>
      </c>
      <c r="M43" s="40">
        <v>45147</v>
      </c>
      <c r="N43" s="40">
        <v>45148</v>
      </c>
      <c r="O43" s="40">
        <v>45149</v>
      </c>
      <c r="P43" s="40">
        <v>45150</v>
      </c>
    </row>
    <row r="44" spans="1:16" s="30" customFormat="1" ht="14.1" customHeight="1" x14ac:dyDescent="0.25">
      <c r="A44" s="7"/>
      <c r="B44" s="117"/>
      <c r="C44" s="116"/>
      <c r="D44" s="116"/>
      <c r="E44" s="398" t="s">
        <v>5</v>
      </c>
      <c r="F44" s="116"/>
      <c r="G44" s="116"/>
      <c r="H44" s="73"/>
      <c r="I44" s="7"/>
      <c r="J44" s="117"/>
      <c r="K44" s="116"/>
      <c r="L44" s="116"/>
      <c r="M44" s="398" t="s">
        <v>5</v>
      </c>
      <c r="N44" s="116"/>
      <c r="O44" s="116"/>
      <c r="P44" s="73"/>
    </row>
    <row r="45" spans="1:16" s="30" customFormat="1" ht="14.1" customHeight="1" x14ac:dyDescent="0.25">
      <c r="A45" s="7"/>
      <c r="B45" s="324" t="s">
        <v>16</v>
      </c>
      <c r="C45" s="324" t="s">
        <v>16</v>
      </c>
      <c r="D45" s="324" t="s">
        <v>16</v>
      </c>
      <c r="E45" s="398"/>
      <c r="F45" s="324" t="s">
        <v>16</v>
      </c>
      <c r="G45" s="324" t="s">
        <v>16</v>
      </c>
      <c r="H45" s="324" t="s">
        <v>16</v>
      </c>
      <c r="I45" s="7"/>
      <c r="J45" s="324" t="s">
        <v>16</v>
      </c>
      <c r="K45" s="324" t="s">
        <v>16</v>
      </c>
      <c r="L45" s="324" t="s">
        <v>16</v>
      </c>
      <c r="M45" s="398"/>
      <c r="N45" s="324" t="s">
        <v>16</v>
      </c>
      <c r="O45" s="324" t="s">
        <v>16</v>
      </c>
      <c r="P45" s="324" t="s">
        <v>16</v>
      </c>
    </row>
    <row r="46" spans="1:16" s="30" customFormat="1" ht="14.1" customHeight="1" x14ac:dyDescent="0.25">
      <c r="A46" s="7"/>
      <c r="B46" s="326" t="s">
        <v>108</v>
      </c>
      <c r="C46" s="284" t="s">
        <v>15</v>
      </c>
      <c r="D46" s="326" t="s">
        <v>108</v>
      </c>
      <c r="E46" s="398"/>
      <c r="F46" s="284" t="s">
        <v>15</v>
      </c>
      <c r="G46" s="326" t="s">
        <v>108</v>
      </c>
      <c r="H46" s="284" t="s">
        <v>15</v>
      </c>
      <c r="I46" s="7"/>
      <c r="J46" s="326" t="s">
        <v>108</v>
      </c>
      <c r="K46" s="284" t="s">
        <v>15</v>
      </c>
      <c r="L46" s="326" t="s">
        <v>108</v>
      </c>
      <c r="M46" s="398"/>
      <c r="N46" s="284" t="s">
        <v>15</v>
      </c>
      <c r="O46" s="326" t="s">
        <v>108</v>
      </c>
      <c r="P46" s="284" t="s">
        <v>15</v>
      </c>
    </row>
    <row r="47" spans="1:16" s="31" customFormat="1" ht="14.1" customHeight="1" x14ac:dyDescent="0.25">
      <c r="A47" s="9"/>
      <c r="B47" s="281" t="s">
        <v>110</v>
      </c>
      <c r="C47" s="281" t="s">
        <v>110</v>
      </c>
      <c r="D47" s="281" t="s">
        <v>110</v>
      </c>
      <c r="E47" s="399"/>
      <c r="F47" s="281" t="s">
        <v>110</v>
      </c>
      <c r="G47" s="281" t="s">
        <v>110</v>
      </c>
      <c r="H47" s="281" t="s">
        <v>110</v>
      </c>
      <c r="I47" s="9"/>
      <c r="J47" s="281" t="s">
        <v>110</v>
      </c>
      <c r="K47" s="281" t="s">
        <v>110</v>
      </c>
      <c r="L47" s="281" t="s">
        <v>110</v>
      </c>
      <c r="M47" s="399"/>
      <c r="N47" s="281" t="s">
        <v>110</v>
      </c>
      <c r="O47" s="281" t="s">
        <v>110</v>
      </c>
      <c r="P47" s="281" t="s">
        <v>110</v>
      </c>
    </row>
    <row r="48" spans="1:16" s="30" customFormat="1" ht="24" customHeight="1" x14ac:dyDescent="0.25">
      <c r="A48" s="7"/>
      <c r="B48" s="41">
        <f t="array" ref="B48:H48">DaysAndWeeks+DATE(CalendarYear,8,1)-WEEKDAY(DATE(CalendarYear,8,1),(週の始まり="月曜日")+1)+15</f>
        <v>45151</v>
      </c>
      <c r="C48" s="41">
        <v>45152</v>
      </c>
      <c r="D48" s="41">
        <v>45153</v>
      </c>
      <c r="E48" s="41">
        <v>45154</v>
      </c>
      <c r="F48" s="41">
        <v>45155</v>
      </c>
      <c r="G48" s="41">
        <v>45156</v>
      </c>
      <c r="H48" s="41">
        <v>45157</v>
      </c>
      <c r="I48" s="7"/>
      <c r="J48" s="41">
        <f t="array" ref="J48:P48">DaysAndWeeks+DATE(CalendarYear,8,1)-WEEKDAY(DATE(CalendarYear,8,1),(週の始まり="月曜日")+1)+15</f>
        <v>45151</v>
      </c>
      <c r="K48" s="41">
        <v>45152</v>
      </c>
      <c r="L48" s="41">
        <v>45153</v>
      </c>
      <c r="M48" s="41">
        <v>45154</v>
      </c>
      <c r="N48" s="41">
        <v>45155</v>
      </c>
      <c r="O48" s="41">
        <v>45156</v>
      </c>
      <c r="P48" s="41">
        <v>45157</v>
      </c>
    </row>
    <row r="49" spans="1:16" s="30" customFormat="1" ht="14.1" customHeight="1" x14ac:dyDescent="0.25">
      <c r="A49" s="7"/>
      <c r="B49" s="74"/>
      <c r="C49" s="74"/>
      <c r="D49" s="74"/>
      <c r="E49" s="398" t="s">
        <v>5</v>
      </c>
      <c r="F49" s="74"/>
      <c r="G49" s="74"/>
      <c r="H49" s="74"/>
      <c r="I49" s="7"/>
      <c r="J49" s="74"/>
      <c r="K49" s="74"/>
      <c r="L49" s="74"/>
      <c r="M49" s="398" t="s">
        <v>5</v>
      </c>
      <c r="N49" s="74"/>
      <c r="O49" s="74"/>
      <c r="P49" s="74"/>
    </row>
    <row r="50" spans="1:16" s="30" customFormat="1" ht="14.1" customHeight="1" x14ac:dyDescent="0.25">
      <c r="A50" s="7"/>
      <c r="B50" s="324" t="s">
        <v>16</v>
      </c>
      <c r="C50" s="324" t="s">
        <v>16</v>
      </c>
      <c r="D50" s="324" t="s">
        <v>16</v>
      </c>
      <c r="E50" s="398"/>
      <c r="F50" s="324" t="s">
        <v>16</v>
      </c>
      <c r="G50" s="324" t="s">
        <v>16</v>
      </c>
      <c r="H50" s="324" t="s">
        <v>16</v>
      </c>
      <c r="I50" s="7"/>
      <c r="J50" s="324" t="s">
        <v>16</v>
      </c>
      <c r="K50" s="324" t="s">
        <v>16</v>
      </c>
      <c r="L50" s="324" t="s">
        <v>16</v>
      </c>
      <c r="M50" s="398"/>
      <c r="N50" s="324" t="s">
        <v>16</v>
      </c>
      <c r="O50" s="324" t="s">
        <v>16</v>
      </c>
      <c r="P50" s="324" t="s">
        <v>16</v>
      </c>
    </row>
    <row r="51" spans="1:16" s="30" customFormat="1" ht="14.1" customHeight="1" x14ac:dyDescent="0.25">
      <c r="A51" s="7"/>
      <c r="B51" s="326" t="s">
        <v>108</v>
      </c>
      <c r="C51" s="284" t="s">
        <v>15</v>
      </c>
      <c r="D51" s="326" t="s">
        <v>108</v>
      </c>
      <c r="E51" s="398"/>
      <c r="F51" s="284" t="s">
        <v>15</v>
      </c>
      <c r="G51" s="326" t="s">
        <v>108</v>
      </c>
      <c r="H51" s="284" t="s">
        <v>15</v>
      </c>
      <c r="I51" s="7"/>
      <c r="J51" s="326" t="s">
        <v>108</v>
      </c>
      <c r="K51" s="284" t="s">
        <v>15</v>
      </c>
      <c r="L51" s="326" t="s">
        <v>108</v>
      </c>
      <c r="M51" s="398"/>
      <c r="N51" s="284" t="s">
        <v>15</v>
      </c>
      <c r="O51" s="326" t="s">
        <v>108</v>
      </c>
      <c r="P51" s="284" t="s">
        <v>15</v>
      </c>
    </row>
    <row r="52" spans="1:16" s="31" customFormat="1" ht="14.1" customHeight="1" x14ac:dyDescent="0.25">
      <c r="A52" s="9"/>
      <c r="B52" s="281" t="s">
        <v>110</v>
      </c>
      <c r="C52" s="281" t="s">
        <v>110</v>
      </c>
      <c r="D52" s="281" t="s">
        <v>110</v>
      </c>
      <c r="E52" s="399"/>
      <c r="F52" s="325" t="s">
        <v>109</v>
      </c>
      <c r="G52" s="325" t="s">
        <v>109</v>
      </c>
      <c r="H52" s="325" t="s">
        <v>109</v>
      </c>
      <c r="I52" s="9"/>
      <c r="J52" s="281" t="s">
        <v>110</v>
      </c>
      <c r="K52" s="281" t="s">
        <v>110</v>
      </c>
      <c r="L52" s="281" t="s">
        <v>110</v>
      </c>
      <c r="M52" s="399"/>
      <c r="N52" s="325" t="s">
        <v>109</v>
      </c>
      <c r="O52" s="325" t="s">
        <v>109</v>
      </c>
      <c r="P52" s="325" t="s">
        <v>109</v>
      </c>
    </row>
    <row r="53" spans="1:16" s="30" customFormat="1" ht="24" customHeight="1" x14ac:dyDescent="0.25">
      <c r="A53" s="7"/>
      <c r="B53" s="40">
        <f t="array" ref="B53:H53">DaysAndWeeks+DATE(CalendarYear,8,1)-WEEKDAY(DATE(CalendarYear,8,1),(週の始まり="月曜日")+1)+22</f>
        <v>45158</v>
      </c>
      <c r="C53" s="40">
        <v>45159</v>
      </c>
      <c r="D53" s="40">
        <v>45160</v>
      </c>
      <c r="E53" s="40">
        <v>45161</v>
      </c>
      <c r="F53" s="40">
        <v>45162</v>
      </c>
      <c r="G53" s="40">
        <v>45163</v>
      </c>
      <c r="H53" s="40">
        <v>45164</v>
      </c>
      <c r="I53" s="7"/>
      <c r="J53" s="40">
        <f t="array" ref="J53:P53">DaysAndWeeks+DATE(CalendarYear,8,1)-WEEKDAY(DATE(CalendarYear,8,1),(週の始まり="月曜日")+1)+22</f>
        <v>45158</v>
      </c>
      <c r="K53" s="40">
        <v>45159</v>
      </c>
      <c r="L53" s="40">
        <v>45160</v>
      </c>
      <c r="M53" s="40">
        <v>45161</v>
      </c>
      <c r="N53" s="40">
        <v>45162</v>
      </c>
      <c r="O53" s="40">
        <v>45163</v>
      </c>
      <c r="P53" s="40">
        <v>45164</v>
      </c>
    </row>
    <row r="54" spans="1:16" s="30" customFormat="1" ht="14.1" customHeight="1" x14ac:dyDescent="0.25">
      <c r="A54" s="7"/>
      <c r="B54" s="73"/>
      <c r="C54" s="73"/>
      <c r="D54" s="73"/>
      <c r="E54" s="398" t="s">
        <v>5</v>
      </c>
      <c r="F54" s="73"/>
      <c r="G54" s="73"/>
      <c r="H54" s="73"/>
      <c r="I54" s="7"/>
      <c r="J54" s="73"/>
      <c r="K54" s="73"/>
      <c r="L54" s="73"/>
      <c r="M54" s="398" t="s">
        <v>5</v>
      </c>
      <c r="N54" s="73"/>
      <c r="O54" s="73"/>
      <c r="P54" s="73"/>
    </row>
    <row r="55" spans="1:16" s="30" customFormat="1" ht="14.1" customHeight="1" x14ac:dyDescent="0.25">
      <c r="A55" s="7"/>
      <c r="B55" s="324" t="s">
        <v>16</v>
      </c>
      <c r="C55" s="324" t="s">
        <v>16</v>
      </c>
      <c r="D55" s="324" t="s">
        <v>16</v>
      </c>
      <c r="E55" s="398"/>
      <c r="F55" s="324" t="s">
        <v>16</v>
      </c>
      <c r="G55" s="324" t="s">
        <v>16</v>
      </c>
      <c r="H55" s="324" t="s">
        <v>16</v>
      </c>
      <c r="I55" s="7"/>
      <c r="J55" s="324" t="s">
        <v>16</v>
      </c>
      <c r="K55" s="324" t="s">
        <v>16</v>
      </c>
      <c r="L55" s="324" t="s">
        <v>16</v>
      </c>
      <c r="M55" s="398"/>
      <c r="N55" s="324" t="s">
        <v>16</v>
      </c>
      <c r="O55" s="324" t="s">
        <v>16</v>
      </c>
      <c r="P55" s="324" t="s">
        <v>16</v>
      </c>
    </row>
    <row r="56" spans="1:16" s="30" customFormat="1" ht="14.1" customHeight="1" x14ac:dyDescent="0.25">
      <c r="A56" s="7"/>
      <c r="B56" s="326" t="s">
        <v>108</v>
      </c>
      <c r="C56" s="284" t="s">
        <v>15</v>
      </c>
      <c r="D56" s="326" t="s">
        <v>108</v>
      </c>
      <c r="E56" s="398"/>
      <c r="F56" s="284" t="s">
        <v>15</v>
      </c>
      <c r="G56" s="326" t="s">
        <v>108</v>
      </c>
      <c r="H56" s="284" t="s">
        <v>15</v>
      </c>
      <c r="I56" s="7"/>
      <c r="J56" s="326" t="s">
        <v>108</v>
      </c>
      <c r="K56" s="284" t="s">
        <v>15</v>
      </c>
      <c r="L56" s="326" t="s">
        <v>108</v>
      </c>
      <c r="M56" s="398"/>
      <c r="N56" s="284" t="s">
        <v>15</v>
      </c>
      <c r="O56" s="326" t="s">
        <v>108</v>
      </c>
      <c r="P56" s="284" t="s">
        <v>15</v>
      </c>
    </row>
    <row r="57" spans="1:16" s="31" customFormat="1" ht="14.1" customHeight="1" x14ac:dyDescent="0.25">
      <c r="A57" s="9"/>
      <c r="B57" s="325" t="s">
        <v>109</v>
      </c>
      <c r="C57" s="325" t="s">
        <v>109</v>
      </c>
      <c r="D57" s="325" t="s">
        <v>109</v>
      </c>
      <c r="E57" s="399"/>
      <c r="F57" s="325" t="s">
        <v>109</v>
      </c>
      <c r="G57" s="325" t="s">
        <v>109</v>
      </c>
      <c r="H57" s="325" t="s">
        <v>109</v>
      </c>
      <c r="I57" s="9"/>
      <c r="J57" s="325" t="s">
        <v>109</v>
      </c>
      <c r="K57" s="325" t="s">
        <v>109</v>
      </c>
      <c r="L57" s="325" t="s">
        <v>109</v>
      </c>
      <c r="M57" s="399"/>
      <c r="N57" s="325" t="s">
        <v>109</v>
      </c>
      <c r="O57" s="325" t="s">
        <v>109</v>
      </c>
      <c r="P57" s="325" t="s">
        <v>109</v>
      </c>
    </row>
    <row r="58" spans="1:16" s="30" customFormat="1" ht="24" customHeight="1" x14ac:dyDescent="0.25">
      <c r="A58" s="7"/>
      <c r="B58" s="41">
        <f t="array" ref="B58:H58">DaysAndWeeks+DATE(CalendarYear,8,1)-WEEKDAY(DATE(CalendarYear,8,1),(週の始まり="月曜日")+1)+29</f>
        <v>45165</v>
      </c>
      <c r="C58" s="41">
        <v>45166</v>
      </c>
      <c r="D58" s="41">
        <v>45167</v>
      </c>
      <c r="E58" s="41">
        <v>45168</v>
      </c>
      <c r="F58" s="41">
        <v>45169</v>
      </c>
      <c r="G58" s="41">
        <v>45170</v>
      </c>
      <c r="H58" s="41">
        <v>45171</v>
      </c>
      <c r="I58" s="7"/>
      <c r="J58" s="41">
        <f t="array" ref="J58:P58">DaysAndWeeks+DATE(CalendarYear,8,1)-WEEKDAY(DATE(CalendarYear,8,1),(週の始まり="月曜日")+1)+29</f>
        <v>45165</v>
      </c>
      <c r="K58" s="41">
        <v>45166</v>
      </c>
      <c r="L58" s="41">
        <v>45167</v>
      </c>
      <c r="M58" s="41">
        <v>45168</v>
      </c>
      <c r="N58" s="41">
        <v>45169</v>
      </c>
      <c r="O58" s="41">
        <v>45170</v>
      </c>
      <c r="P58" s="41">
        <v>45171</v>
      </c>
    </row>
    <row r="59" spans="1:16" s="30" customFormat="1" ht="14.1" customHeight="1" x14ac:dyDescent="0.25">
      <c r="A59" s="7"/>
      <c r="B59" s="74"/>
      <c r="C59" s="74"/>
      <c r="D59" s="74"/>
      <c r="E59" s="398" t="s">
        <v>5</v>
      </c>
      <c r="F59" s="74"/>
      <c r="G59" s="74"/>
      <c r="H59" s="74"/>
      <c r="I59" s="7"/>
      <c r="J59" s="74"/>
      <c r="K59" s="74"/>
      <c r="L59" s="74"/>
      <c r="M59" s="398" t="s">
        <v>5</v>
      </c>
      <c r="N59" s="74"/>
      <c r="O59" s="74"/>
      <c r="P59" s="74"/>
    </row>
    <row r="60" spans="1:16" s="30" customFormat="1" ht="14.1" customHeight="1" x14ac:dyDescent="0.25">
      <c r="A60" s="7"/>
      <c r="B60" s="324" t="s">
        <v>16</v>
      </c>
      <c r="C60" s="324" t="s">
        <v>16</v>
      </c>
      <c r="D60" s="324" t="s">
        <v>16</v>
      </c>
      <c r="E60" s="398"/>
      <c r="F60" s="324" t="s">
        <v>16</v>
      </c>
      <c r="G60" s="74"/>
      <c r="H60" s="74"/>
      <c r="I60" s="7"/>
      <c r="J60" s="324" t="s">
        <v>16</v>
      </c>
      <c r="K60" s="324" t="s">
        <v>16</v>
      </c>
      <c r="L60" s="324" t="s">
        <v>16</v>
      </c>
      <c r="M60" s="398"/>
      <c r="N60" s="324" t="s">
        <v>16</v>
      </c>
      <c r="O60" s="74"/>
      <c r="P60" s="74"/>
    </row>
    <row r="61" spans="1:16" s="30" customFormat="1" ht="14.1" customHeight="1" x14ac:dyDescent="0.25">
      <c r="A61" s="7"/>
      <c r="B61" s="326" t="s">
        <v>108</v>
      </c>
      <c r="C61" s="284" t="s">
        <v>15</v>
      </c>
      <c r="D61" s="326" t="s">
        <v>108</v>
      </c>
      <c r="E61" s="398"/>
      <c r="F61" s="284" t="s">
        <v>15</v>
      </c>
      <c r="G61" s="74"/>
      <c r="H61" s="74"/>
      <c r="I61" s="7"/>
      <c r="J61" s="326" t="s">
        <v>108</v>
      </c>
      <c r="K61" s="284" t="s">
        <v>15</v>
      </c>
      <c r="L61" s="326" t="s">
        <v>108</v>
      </c>
      <c r="M61" s="398"/>
      <c r="N61" s="284" t="s">
        <v>15</v>
      </c>
      <c r="O61" s="74"/>
      <c r="P61" s="74"/>
    </row>
    <row r="62" spans="1:16" s="31" customFormat="1" ht="14.1" customHeight="1" x14ac:dyDescent="0.25">
      <c r="A62" s="9"/>
      <c r="B62" s="325" t="s">
        <v>109</v>
      </c>
      <c r="C62" s="325" t="s">
        <v>109</v>
      </c>
      <c r="D62" s="325" t="s">
        <v>109</v>
      </c>
      <c r="E62" s="399"/>
      <c r="F62" s="325" t="s">
        <v>109</v>
      </c>
      <c r="G62" s="21"/>
      <c r="H62" s="21"/>
      <c r="I62" s="9"/>
      <c r="J62" s="325" t="s">
        <v>109</v>
      </c>
      <c r="K62" s="325" t="s">
        <v>109</v>
      </c>
      <c r="L62" s="325" t="s">
        <v>109</v>
      </c>
      <c r="M62" s="399"/>
      <c r="N62" s="325" t="s">
        <v>109</v>
      </c>
      <c r="O62" s="21"/>
      <c r="P62" s="21"/>
    </row>
    <row r="63" spans="1:16" s="30" customFormat="1" ht="24" customHeight="1" x14ac:dyDescent="0.25">
      <c r="A63" s="7"/>
      <c r="B63" s="40">
        <f t="array" ref="B63:C63">DaysAndWeeks+DATE(CalendarYear,8,1)-WEEKDAY(DATE(CalendarYear,8,1),(週の始まり="月曜日")+1)+36</f>
        <v>45172</v>
      </c>
      <c r="C63" s="40">
        <v>45173</v>
      </c>
      <c r="D63" s="386" t="s">
        <v>13</v>
      </c>
      <c r="E63" s="387"/>
      <c r="F63" s="387"/>
      <c r="G63" s="387"/>
      <c r="H63" s="388"/>
      <c r="I63" s="7"/>
      <c r="J63" s="40">
        <f t="array" ref="J63:K63">DaysAndWeeks+DATE(CalendarYear,8,1)-WEEKDAY(DATE(CalendarYear,8,1),(週の始まり="月曜日")+1)+36</f>
        <v>45172</v>
      </c>
      <c r="K63" s="40">
        <v>45173</v>
      </c>
      <c r="L63" s="386" t="s">
        <v>13</v>
      </c>
      <c r="M63" s="387"/>
      <c r="N63" s="387"/>
      <c r="O63" s="387"/>
      <c r="P63" s="388"/>
    </row>
    <row r="64" spans="1:16" s="30" customFormat="1" ht="14.1" customHeight="1" x14ac:dyDescent="0.25">
      <c r="A64" s="7"/>
      <c r="B64" s="73"/>
      <c r="C64" s="73"/>
      <c r="D64" s="389"/>
      <c r="E64" s="334"/>
      <c r="F64" s="334"/>
      <c r="G64" s="334"/>
      <c r="H64" s="390"/>
      <c r="I64" s="7"/>
      <c r="J64" s="73"/>
      <c r="K64" s="73"/>
      <c r="L64" s="389"/>
      <c r="M64" s="334"/>
      <c r="N64" s="334"/>
      <c r="O64" s="334"/>
      <c r="P64" s="390"/>
    </row>
    <row r="65" spans="1:16" s="30" customFormat="1" ht="14.1" customHeight="1" x14ac:dyDescent="0.25">
      <c r="A65" s="7"/>
      <c r="B65" s="73"/>
      <c r="C65" s="73"/>
      <c r="D65" s="389"/>
      <c r="E65" s="334"/>
      <c r="F65" s="334"/>
      <c r="G65" s="334"/>
      <c r="H65" s="390"/>
      <c r="I65" s="7"/>
      <c r="J65" s="73"/>
      <c r="K65" s="73"/>
      <c r="L65" s="389"/>
      <c r="M65" s="334"/>
      <c r="N65" s="334"/>
      <c r="O65" s="334"/>
      <c r="P65" s="390"/>
    </row>
    <row r="66" spans="1:16" s="30" customFormat="1" ht="14.1" customHeight="1" x14ac:dyDescent="0.25">
      <c r="A66" s="7"/>
      <c r="B66" s="73"/>
      <c r="C66" s="73"/>
      <c r="D66" s="389"/>
      <c r="E66" s="334"/>
      <c r="F66" s="334"/>
      <c r="G66" s="334"/>
      <c r="H66" s="390"/>
      <c r="I66" s="7"/>
      <c r="J66" s="73"/>
      <c r="K66" s="73"/>
      <c r="L66" s="389"/>
      <c r="M66" s="334"/>
      <c r="N66" s="334"/>
      <c r="O66" s="334"/>
      <c r="P66" s="390"/>
    </row>
    <row r="67" spans="1:16" s="31" customFormat="1" ht="14.1" customHeight="1" x14ac:dyDescent="0.25">
      <c r="A67" s="9"/>
      <c r="B67" s="22"/>
      <c r="C67" s="22"/>
      <c r="D67" s="391"/>
      <c r="E67" s="392"/>
      <c r="F67" s="392"/>
      <c r="G67" s="392"/>
      <c r="H67" s="393"/>
      <c r="I67" s="9"/>
      <c r="J67" s="22"/>
      <c r="K67" s="22"/>
      <c r="L67" s="391"/>
      <c r="M67" s="392"/>
      <c r="N67" s="392"/>
      <c r="O67" s="392"/>
      <c r="P67" s="393"/>
    </row>
  </sheetData>
  <mergeCells count="32">
    <mergeCell ref="B2:D2"/>
    <mergeCell ref="D29:H33"/>
    <mergeCell ref="E5:E8"/>
    <mergeCell ref="E10:E13"/>
    <mergeCell ref="E15:E18"/>
    <mergeCell ref="E20:E23"/>
    <mergeCell ref="E25:E28"/>
    <mergeCell ref="E1:G2"/>
    <mergeCell ref="M1:O2"/>
    <mergeCell ref="J2:L2"/>
    <mergeCell ref="M5:M8"/>
    <mergeCell ref="M10:M13"/>
    <mergeCell ref="M15:M18"/>
    <mergeCell ref="M20:M23"/>
    <mergeCell ref="M25:M28"/>
    <mergeCell ref="L29:P33"/>
    <mergeCell ref="E35:G36"/>
    <mergeCell ref="M35:O36"/>
    <mergeCell ref="B36:D36"/>
    <mergeCell ref="J36:L36"/>
    <mergeCell ref="E39:E42"/>
    <mergeCell ref="M39:M42"/>
    <mergeCell ref="E44:E47"/>
    <mergeCell ref="M44:M47"/>
    <mergeCell ref="D63:H67"/>
    <mergeCell ref="L63:P67"/>
    <mergeCell ref="E49:E52"/>
    <mergeCell ref="M49:M52"/>
    <mergeCell ref="E54:E57"/>
    <mergeCell ref="M54:M57"/>
    <mergeCell ref="E59:E62"/>
    <mergeCell ref="M59:M62"/>
  </mergeCells>
  <phoneticPr fontId="33"/>
  <conditionalFormatting sqref="B21:D22 F21:H22 B26:D27">
    <cfRule type="expression" dxfId="243" priority="45">
      <formula>DAY(B21)&gt;8</formula>
    </cfRule>
  </conditionalFormatting>
  <conditionalFormatting sqref="B55:D56 F55:H56 B60:D61">
    <cfRule type="expression" dxfId="242" priority="14">
      <formula>DAY(B55)&gt;8</formula>
    </cfRule>
  </conditionalFormatting>
  <conditionalFormatting sqref="B4:G5 B6:D7">
    <cfRule type="expression" dxfId="241" priority="127">
      <formula>DAY(B4)&gt;8</formula>
    </cfRule>
  </conditionalFormatting>
  <conditionalFormatting sqref="B38:G39 B40:D41">
    <cfRule type="expression" dxfId="240" priority="21">
      <formula>DAY(B38)&gt;8</formula>
    </cfRule>
  </conditionalFormatting>
  <conditionalFormatting sqref="B24:H24 B25:D25 F25:H25 G26:H27 B29:C32">
    <cfRule type="expression" dxfId="239" priority="128">
      <formula>AND(DAY(B24)&gt;=1,DAY(B24)&lt;=15)</formula>
    </cfRule>
  </conditionalFormatting>
  <conditionalFormatting sqref="B58:H58 B59:D59 F59:H59 G60:H61 B63:C66">
    <cfRule type="expression" dxfId="238" priority="22">
      <formula>AND(DAY(B58)&gt;=1,DAY(B58)&lt;=15)</formula>
    </cfRule>
  </conditionalFormatting>
  <conditionalFormatting sqref="C10:G10">
    <cfRule type="expression" dxfId="237" priority="125">
      <formula>DAY(C10)&gt;8</formula>
    </cfRule>
  </conditionalFormatting>
  <conditionalFormatting sqref="C44:G44">
    <cfRule type="expression" dxfId="236" priority="19">
      <formula>DAY(C44)&gt;8</formula>
    </cfRule>
  </conditionalFormatting>
  <conditionalFormatting sqref="D8">
    <cfRule type="expression" dxfId="235" priority="66">
      <formula>DAY(D8)&gt;8</formula>
    </cfRule>
  </conditionalFormatting>
  <conditionalFormatting sqref="D42">
    <cfRule type="expression" dxfId="234" priority="18">
      <formula>DAY(D42)&gt;8</formula>
    </cfRule>
  </conditionalFormatting>
  <conditionalFormatting sqref="E15 E20 E25">
    <cfRule type="expression" dxfId="233" priority="126">
      <formula>DAY(E15)&gt;8</formula>
    </cfRule>
  </conditionalFormatting>
  <conditionalFormatting sqref="E49 E54 E59">
    <cfRule type="expression" dxfId="232" priority="20">
      <formula>DAY(E49)&gt;8</formula>
    </cfRule>
  </conditionalFormatting>
  <conditionalFormatting sqref="F26:F27">
    <cfRule type="expression" dxfId="231" priority="44">
      <formula>DAY(F26)&gt;8</formula>
    </cfRule>
  </conditionalFormatting>
  <conditionalFormatting sqref="F60:F61">
    <cfRule type="expression" dxfId="230" priority="13">
      <formula>DAY(F60)&gt;8</formula>
    </cfRule>
  </conditionalFormatting>
  <conditionalFormatting sqref="F6:H8 B11:D13 F11:H13 B16:D18">
    <cfRule type="expression" dxfId="229" priority="43">
      <formula>DAY(B6)&gt;8</formula>
    </cfRule>
  </conditionalFormatting>
  <conditionalFormatting sqref="F16:H17">
    <cfRule type="expression" dxfId="228" priority="46">
      <formula>DAY(F16)&gt;8</formula>
    </cfRule>
  </conditionalFormatting>
  <conditionalFormatting sqref="F40:H42 B45:D47 F45:H47 B50:D52">
    <cfRule type="expression" dxfId="227" priority="12">
      <formula>DAY(B40)&gt;8</formula>
    </cfRule>
  </conditionalFormatting>
  <conditionalFormatting sqref="F50:H51">
    <cfRule type="expression" dxfId="226" priority="15">
      <formula>DAY(F50)&gt;8</formula>
    </cfRule>
  </conditionalFormatting>
  <conditionalFormatting sqref="J21:L22 N21:P22 J26:L27">
    <cfRule type="expression" dxfId="225" priority="25">
      <formula>DAY(J21)&gt;8</formula>
    </cfRule>
  </conditionalFormatting>
  <conditionalFormatting sqref="J55:L56 N55:P56 J60:L61">
    <cfRule type="expression" dxfId="224" priority="3">
      <formula>DAY(J55)&gt;8</formula>
    </cfRule>
  </conditionalFormatting>
  <conditionalFormatting sqref="J4:O5 J6:L7">
    <cfRule type="expression" dxfId="223" priority="41">
      <formula>DAY(J4)&gt;8</formula>
    </cfRule>
  </conditionalFormatting>
  <conditionalFormatting sqref="J38:O39 J40:L41">
    <cfRule type="expression" dxfId="222" priority="10">
      <formula>DAY(J38)&gt;8</formula>
    </cfRule>
  </conditionalFormatting>
  <conditionalFormatting sqref="J24:P24 J25:L25 N25:P25 O26:P27 J29:K32">
    <cfRule type="expression" dxfId="221" priority="42">
      <formula>AND(DAY(J24)&gt;=1,DAY(J24)&lt;=15)</formula>
    </cfRule>
  </conditionalFormatting>
  <conditionalFormatting sqref="J58:P58 J59:L59 N59:P59 O60:P61 J63:K66">
    <cfRule type="expression" dxfId="220" priority="11">
      <formula>AND(DAY(J58)&gt;=1,DAY(J58)&lt;=15)</formula>
    </cfRule>
  </conditionalFormatting>
  <conditionalFormatting sqref="K10:O10">
    <cfRule type="expression" dxfId="219" priority="39">
      <formula>DAY(K10)&gt;8</formula>
    </cfRule>
  </conditionalFormatting>
  <conditionalFormatting sqref="K44:O44">
    <cfRule type="expression" dxfId="218" priority="8">
      <formula>DAY(K44)&gt;8</formula>
    </cfRule>
  </conditionalFormatting>
  <conditionalFormatting sqref="L8">
    <cfRule type="expression" dxfId="217" priority="29">
      <formula>DAY(L8)&gt;8</formula>
    </cfRule>
  </conditionalFormatting>
  <conditionalFormatting sqref="L42">
    <cfRule type="expression" dxfId="216" priority="7">
      <formula>DAY(L42)&gt;8</formula>
    </cfRule>
  </conditionalFormatting>
  <conditionalFormatting sqref="M15 M20 M25">
    <cfRule type="expression" dxfId="215" priority="40">
      <formula>DAY(M15)&gt;8</formula>
    </cfRule>
  </conditionalFormatting>
  <conditionalFormatting sqref="M49 M54 M59">
    <cfRule type="expression" dxfId="214" priority="9">
      <formula>DAY(M49)&gt;8</formula>
    </cfRule>
  </conditionalFormatting>
  <conditionalFormatting sqref="N26:N27">
    <cfRule type="expression" dxfId="213" priority="24">
      <formula>DAY(N26)&gt;8</formula>
    </cfRule>
  </conditionalFormatting>
  <conditionalFormatting sqref="N60:N61">
    <cfRule type="expression" dxfId="212" priority="2">
      <formula>DAY(N60)&gt;8</formula>
    </cfRule>
  </conditionalFormatting>
  <conditionalFormatting sqref="N6:P8 J11:L13 N11:P13 J16:L18">
    <cfRule type="expression" dxfId="211" priority="23">
      <formula>DAY(J6)&gt;8</formula>
    </cfRule>
  </conditionalFormatting>
  <conditionalFormatting sqref="N16:P17">
    <cfRule type="expression" dxfId="210" priority="26">
      <formula>DAY(N16)&gt;8</formula>
    </cfRule>
  </conditionalFormatting>
  <conditionalFormatting sqref="N40:P42 J45:L47 N45:P47 J50:L52">
    <cfRule type="expression" dxfId="209" priority="1">
      <formula>DAY(J40)&gt;8</formula>
    </cfRule>
  </conditionalFormatting>
  <conditionalFormatting sqref="N50:P51">
    <cfRule type="expression" dxfId="208" priority="4">
      <formula>DAY(N50)&gt;8</formula>
    </cfRule>
  </conditionalFormatting>
  <dataValidations count="7">
    <dataValidation allowBlank="1" showInputMessage="1" showErrorMessage="1" prompt="曜日は自動的に決定されます" sqref="C3:H3 K3:P3 C37:H37 K37:P37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 J2:L2 B36:D36 J36:L36" xr:uid="{00000000-0002-0000-0700-000001000000}"/>
    <dataValidation allowBlank="1" showInputMessage="1" showErrorMessage="1" prompt="8 月の月間カレンダー" sqref="A1 A35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 J3 B37 J37" xr:uid="{00000000-0002-0000-0700-000003000000}"/>
    <dataValidation allowBlank="1" showInputMessage="1" prompt="このセルに毎月のメモを入力します" sqref="D29 L29 D63 L63" xr:uid="{DE301A2D-D7D4-4788-A996-81C69D842FA8}"/>
    <dataValidation allowBlank="1" showInputMessage="1" showErrorMessage="1" prompt="この行と行 7、9、11、13、15 は、一つ上のセルのカレンダー日に関連する毎日のメモを入力するためのセルです。" sqref="B8 J8 B42 J42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7 J4:J7 B38:B41 J38:J41" xr:uid="{00000000-0002-0000-0700-000007000000}"/>
  </dataValidations>
  <printOptions horizontalCentered="1" verticalCentered="1"/>
  <pageMargins left="0" right="0" top="0" bottom="0" header="0.31496062992125984" footer="0.31496062992125984"/>
  <pageSetup paperSize="9" scale="94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P67"/>
  <sheetViews>
    <sheetView showGridLines="0" tabSelected="1" zoomScale="20" zoomScaleNormal="20" workbookViewId="0">
      <selection activeCell="B2" sqref="B1:P67"/>
    </sheetView>
  </sheetViews>
  <sheetFormatPr defaultColWidth="8.88671875" defaultRowHeight="15.75" x14ac:dyDescent="0.25"/>
  <cols>
    <col min="1" max="1" width="1.77734375" style="28" customWidth="1"/>
    <col min="2" max="8" width="16.77734375" style="28" customWidth="1"/>
    <col min="9" max="9" width="1.77734375" style="28" customWidth="1"/>
    <col min="10" max="16" width="16.77734375" style="28" customWidth="1"/>
    <col min="17" max="16384" width="8.88671875" style="28"/>
  </cols>
  <sheetData>
    <row r="1" spans="1:16" ht="9" customHeight="1" x14ac:dyDescent="0.25">
      <c r="A1" s="1"/>
      <c r="B1" s="1"/>
      <c r="C1" s="1"/>
      <c r="D1" s="1"/>
      <c r="E1" s="344" t="s">
        <v>114</v>
      </c>
      <c r="F1" s="344"/>
      <c r="G1" s="344"/>
      <c r="H1" s="1"/>
      <c r="I1" s="1" t="s">
        <v>0</v>
      </c>
      <c r="J1" s="1"/>
      <c r="K1" s="1"/>
      <c r="L1" s="1"/>
      <c r="M1" s="344" t="s">
        <v>114</v>
      </c>
      <c r="N1" s="344"/>
      <c r="O1" s="344"/>
      <c r="P1" s="1"/>
    </row>
    <row r="2" spans="1:16" ht="96" customHeight="1" x14ac:dyDescent="0.25">
      <c r="A2" s="1"/>
      <c r="B2" s="402" t="str">
        <f>CalendarYear&amp;"年"&amp;"9月"</f>
        <v>2023年9月</v>
      </c>
      <c r="C2" s="402"/>
      <c r="D2" s="402"/>
      <c r="E2" s="344"/>
      <c r="F2" s="344"/>
      <c r="G2" s="344"/>
      <c r="H2" s="2"/>
      <c r="I2" s="1"/>
      <c r="J2" s="402" t="str">
        <f>CalendarYear&amp;"年"&amp;"9月"</f>
        <v>2023年9月</v>
      </c>
      <c r="K2" s="402"/>
      <c r="L2" s="402"/>
      <c r="M2" s="344"/>
      <c r="N2" s="344"/>
      <c r="O2" s="344"/>
      <c r="P2" s="2"/>
    </row>
    <row r="3" spans="1:16" s="29" customFormat="1" ht="24" customHeight="1" x14ac:dyDescent="0.25">
      <c r="A3" s="3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3"/>
      <c r="J3" s="23" t="str">
        <f>週の始まり</f>
        <v>日曜日</v>
      </c>
      <c r="K3" s="24" t="str">
        <f t="shared" ref="K3:P3" si="1">TEXT(K4,"aaaa")</f>
        <v>月曜日</v>
      </c>
      <c r="L3" s="24" t="str">
        <f t="shared" si="1"/>
        <v>火曜日</v>
      </c>
      <c r="M3" s="24" t="str">
        <f t="shared" si="1"/>
        <v>水曜日</v>
      </c>
      <c r="N3" s="24" t="str">
        <f t="shared" si="1"/>
        <v>木曜日</v>
      </c>
      <c r="O3" s="24" t="str">
        <f t="shared" si="1"/>
        <v>金曜日</v>
      </c>
      <c r="P3" s="25" t="str">
        <f t="shared" si="1"/>
        <v>土曜日</v>
      </c>
    </row>
    <row r="4" spans="1:16" s="30" customFormat="1" ht="24" customHeight="1" x14ac:dyDescent="0.25">
      <c r="A4" s="7"/>
      <c r="B4" s="36">
        <f t="array" ref="B4:H4">DaysAndWeeks+DATE(CalendarYear,9,1)-WEEKDAY(DATE(CalendarYear,9,1),(週の始まり="月曜日")+1)+1</f>
        <v>45165</v>
      </c>
      <c r="C4" s="36">
        <v>45166</v>
      </c>
      <c r="D4" s="36">
        <v>45167</v>
      </c>
      <c r="E4" s="36">
        <v>45168</v>
      </c>
      <c r="F4" s="36">
        <v>45169</v>
      </c>
      <c r="G4" s="36">
        <v>45170</v>
      </c>
      <c r="H4" s="36">
        <v>45171</v>
      </c>
      <c r="I4" s="7"/>
      <c r="J4" s="36">
        <f t="array" ref="J4:P4">DaysAndWeeks+DATE(CalendarYear,9,1)-WEEKDAY(DATE(CalendarYear,9,1),(週の始まり="月曜日")+1)+1</f>
        <v>45165</v>
      </c>
      <c r="K4" s="36">
        <v>45166</v>
      </c>
      <c r="L4" s="36">
        <v>45167</v>
      </c>
      <c r="M4" s="36">
        <v>45168</v>
      </c>
      <c r="N4" s="36">
        <v>45169</v>
      </c>
      <c r="O4" s="36">
        <v>45170</v>
      </c>
      <c r="P4" s="36">
        <v>45171</v>
      </c>
    </row>
    <row r="5" spans="1:16" s="30" customFormat="1" ht="14.1" customHeight="1" x14ac:dyDescent="0.25">
      <c r="A5" s="7"/>
      <c r="B5" s="118"/>
      <c r="C5" s="118"/>
      <c r="D5" s="118"/>
      <c r="E5" s="400"/>
      <c r="F5" s="118"/>
      <c r="G5" s="118"/>
      <c r="H5" s="122"/>
      <c r="I5" s="7"/>
      <c r="J5" s="118"/>
      <c r="K5" s="118"/>
      <c r="L5" s="118"/>
      <c r="M5" s="400"/>
      <c r="N5" s="118"/>
      <c r="O5" s="118"/>
      <c r="P5" s="122"/>
    </row>
    <row r="6" spans="1:16" s="30" customFormat="1" ht="14.1" customHeight="1" x14ac:dyDescent="0.25">
      <c r="A6" s="7"/>
      <c r="B6" s="118"/>
      <c r="C6" s="118"/>
      <c r="D6" s="118"/>
      <c r="E6" s="400"/>
      <c r="F6" s="130"/>
      <c r="G6" s="126" t="s">
        <v>16</v>
      </c>
      <c r="H6" s="126" t="s">
        <v>16</v>
      </c>
      <c r="I6" s="7"/>
      <c r="J6" s="118"/>
      <c r="K6" s="118"/>
      <c r="L6" s="118"/>
      <c r="M6" s="400"/>
      <c r="N6" s="130"/>
      <c r="O6" s="126" t="s">
        <v>16</v>
      </c>
      <c r="P6" s="126" t="s">
        <v>16</v>
      </c>
    </row>
    <row r="7" spans="1:16" s="30" customFormat="1" ht="14.1" customHeight="1" x14ac:dyDescent="0.25">
      <c r="A7" s="7"/>
      <c r="B7" s="118"/>
      <c r="C7" s="118"/>
      <c r="D7" s="118"/>
      <c r="E7" s="400"/>
      <c r="F7" s="130"/>
      <c r="G7" s="328" t="s">
        <v>71</v>
      </c>
      <c r="H7" s="121" t="s">
        <v>15</v>
      </c>
      <c r="I7" s="7"/>
      <c r="J7" s="118"/>
      <c r="K7" s="118"/>
      <c r="L7" s="118"/>
      <c r="M7" s="400"/>
      <c r="N7" s="130"/>
      <c r="O7" s="328" t="s">
        <v>71</v>
      </c>
      <c r="P7" s="121" t="s">
        <v>15</v>
      </c>
    </row>
    <row r="8" spans="1:16" s="31" customFormat="1" ht="14.1" customHeight="1" x14ac:dyDescent="0.25">
      <c r="A8" s="9"/>
      <c r="B8" s="26"/>
      <c r="C8" s="26"/>
      <c r="D8" s="26"/>
      <c r="E8" s="401"/>
      <c r="F8" s="51"/>
      <c r="G8" s="128" t="s">
        <v>112</v>
      </c>
      <c r="H8" s="327" t="s">
        <v>112</v>
      </c>
      <c r="I8" s="9"/>
      <c r="J8" s="26"/>
      <c r="K8" s="26"/>
      <c r="L8" s="26"/>
      <c r="M8" s="401"/>
      <c r="N8" s="51"/>
      <c r="O8" s="128" t="s">
        <v>112</v>
      </c>
      <c r="P8" s="327" t="s">
        <v>112</v>
      </c>
    </row>
    <row r="9" spans="1:16" s="30" customFormat="1" ht="24" customHeight="1" x14ac:dyDescent="0.25">
      <c r="A9" s="7"/>
      <c r="B9" s="37">
        <f t="array" ref="B9:H9">DaysAndWeeks+DATE(CalendarYear,9,1)-WEEKDAY(DATE(CalendarYear,9,1),(週の始まり="月曜日")+1)+8</f>
        <v>45172</v>
      </c>
      <c r="C9" s="37">
        <v>45173</v>
      </c>
      <c r="D9" s="37">
        <v>45174</v>
      </c>
      <c r="E9" s="37">
        <v>45175</v>
      </c>
      <c r="F9" s="37">
        <v>45176</v>
      </c>
      <c r="G9" s="37">
        <v>45177</v>
      </c>
      <c r="H9" s="37">
        <v>45178</v>
      </c>
      <c r="I9" s="7"/>
      <c r="J9" s="37">
        <f t="array" ref="J9:P9">DaysAndWeeks+DATE(CalendarYear,9,1)-WEEKDAY(DATE(CalendarYear,9,1),(週の始まり="月曜日")+1)+8</f>
        <v>45172</v>
      </c>
      <c r="K9" s="37">
        <v>45173</v>
      </c>
      <c r="L9" s="37">
        <v>45174</v>
      </c>
      <c r="M9" s="37">
        <v>45175</v>
      </c>
      <c r="N9" s="37">
        <v>45176</v>
      </c>
      <c r="O9" s="37">
        <v>45177</v>
      </c>
      <c r="P9" s="37">
        <v>45178</v>
      </c>
    </row>
    <row r="10" spans="1:16" s="30" customFormat="1" ht="14.1" customHeight="1" x14ac:dyDescent="0.25">
      <c r="A10" s="7"/>
      <c r="B10" s="123"/>
      <c r="C10" s="119"/>
      <c r="D10" s="119"/>
      <c r="E10" s="400" t="s">
        <v>20</v>
      </c>
      <c r="F10" s="119"/>
      <c r="G10" s="119"/>
      <c r="H10" s="130"/>
      <c r="I10" s="7"/>
      <c r="J10" s="123"/>
      <c r="K10" s="119"/>
      <c r="L10" s="119"/>
      <c r="M10" s="400" t="s">
        <v>5</v>
      </c>
      <c r="N10" s="119"/>
      <c r="O10" s="119"/>
      <c r="P10" s="130"/>
    </row>
    <row r="11" spans="1:16" s="30" customFormat="1" ht="14.1" customHeight="1" x14ac:dyDescent="0.25">
      <c r="A11" s="7"/>
      <c r="B11" s="126" t="s">
        <v>16</v>
      </c>
      <c r="C11" s="126" t="s">
        <v>16</v>
      </c>
      <c r="D11" s="126" t="s">
        <v>16</v>
      </c>
      <c r="E11" s="400"/>
      <c r="F11" s="126" t="s">
        <v>16</v>
      </c>
      <c r="G11" s="126" t="s">
        <v>16</v>
      </c>
      <c r="H11" s="126" t="s">
        <v>16</v>
      </c>
      <c r="I11" s="7"/>
      <c r="J11" s="126" t="s">
        <v>16</v>
      </c>
      <c r="K11" s="126" t="s">
        <v>16</v>
      </c>
      <c r="L11" s="126" t="s">
        <v>16</v>
      </c>
      <c r="M11" s="400"/>
      <c r="N11" s="126" t="s">
        <v>16</v>
      </c>
      <c r="O11" s="126" t="s">
        <v>16</v>
      </c>
      <c r="P11" s="126" t="s">
        <v>16</v>
      </c>
    </row>
    <row r="12" spans="1:16" s="30" customFormat="1" ht="14.1" customHeight="1" x14ac:dyDescent="0.25">
      <c r="A12" s="7"/>
      <c r="B12" s="328" t="s">
        <v>71</v>
      </c>
      <c r="C12" s="121" t="s">
        <v>15</v>
      </c>
      <c r="D12" s="328" t="s">
        <v>71</v>
      </c>
      <c r="E12" s="400"/>
      <c r="F12" s="121" t="s">
        <v>15</v>
      </c>
      <c r="G12" s="328" t="s">
        <v>71</v>
      </c>
      <c r="H12" s="121" t="s">
        <v>15</v>
      </c>
      <c r="I12" s="7"/>
      <c r="J12" s="328" t="s">
        <v>71</v>
      </c>
      <c r="K12" s="121" t="s">
        <v>15</v>
      </c>
      <c r="L12" s="328" t="s">
        <v>71</v>
      </c>
      <c r="M12" s="400"/>
      <c r="N12" s="121" t="s">
        <v>15</v>
      </c>
      <c r="O12" s="328" t="s">
        <v>71</v>
      </c>
      <c r="P12" s="121" t="s">
        <v>15</v>
      </c>
    </row>
    <row r="13" spans="1:16" s="31" customFormat="1" ht="14.1" customHeight="1" x14ac:dyDescent="0.25">
      <c r="A13" s="9"/>
      <c r="B13" s="128" t="s">
        <v>112</v>
      </c>
      <c r="C13" s="327" t="s">
        <v>112</v>
      </c>
      <c r="D13" s="128" t="s">
        <v>112</v>
      </c>
      <c r="E13" s="401"/>
      <c r="F13" s="327" t="s">
        <v>112</v>
      </c>
      <c r="G13" s="128" t="s">
        <v>112</v>
      </c>
      <c r="H13" s="327" t="s">
        <v>112</v>
      </c>
      <c r="I13" s="9"/>
      <c r="J13" s="128" t="s">
        <v>112</v>
      </c>
      <c r="K13" s="327" t="s">
        <v>112</v>
      </c>
      <c r="L13" s="128" t="s">
        <v>112</v>
      </c>
      <c r="M13" s="401"/>
      <c r="N13" s="327" t="s">
        <v>112</v>
      </c>
      <c r="O13" s="128" t="s">
        <v>112</v>
      </c>
      <c r="P13" s="327" t="s">
        <v>112</v>
      </c>
    </row>
    <row r="14" spans="1:16" s="30" customFormat="1" ht="24" customHeight="1" x14ac:dyDescent="0.25">
      <c r="A14" s="7"/>
      <c r="B14" s="38">
        <f t="array" ref="B14:H14">DaysAndWeeks+DATE(CalendarYear,9,1)-WEEKDAY(DATE(CalendarYear,9,1),(週の始まり="月曜日")+1)+15</f>
        <v>45179</v>
      </c>
      <c r="C14" s="38">
        <v>45180</v>
      </c>
      <c r="D14" s="38">
        <v>45181</v>
      </c>
      <c r="E14" s="38">
        <v>45182</v>
      </c>
      <c r="F14" s="38">
        <v>45183</v>
      </c>
      <c r="G14" s="38">
        <v>45184</v>
      </c>
      <c r="H14" s="38">
        <v>45185</v>
      </c>
      <c r="I14" s="7"/>
      <c r="J14" s="38">
        <f t="array" ref="J14:P14">DaysAndWeeks+DATE(CalendarYear,9,1)-WEEKDAY(DATE(CalendarYear,9,1),(週の始まり="月曜日")+1)+15</f>
        <v>45179</v>
      </c>
      <c r="K14" s="38">
        <v>45180</v>
      </c>
      <c r="L14" s="38">
        <v>45181</v>
      </c>
      <c r="M14" s="38">
        <v>45182</v>
      </c>
      <c r="N14" s="38">
        <v>45183</v>
      </c>
      <c r="O14" s="38">
        <v>45184</v>
      </c>
      <c r="P14" s="38">
        <v>45185</v>
      </c>
    </row>
    <row r="15" spans="1:16" s="30" customFormat="1" ht="14.1" customHeight="1" x14ac:dyDescent="0.25">
      <c r="A15" s="7"/>
      <c r="B15" s="130"/>
      <c r="C15" s="120"/>
      <c r="D15" s="120"/>
      <c r="E15" s="400" t="s">
        <v>20</v>
      </c>
      <c r="F15" s="120"/>
      <c r="G15" s="120"/>
      <c r="H15" s="122"/>
      <c r="I15" s="7"/>
      <c r="J15" s="130"/>
      <c r="K15" s="120"/>
      <c r="L15" s="120"/>
      <c r="M15" s="400" t="s">
        <v>5</v>
      </c>
      <c r="N15" s="120"/>
      <c r="O15" s="120"/>
      <c r="P15" s="122"/>
    </row>
    <row r="16" spans="1:16" s="30" customFormat="1" ht="14.1" customHeight="1" x14ac:dyDescent="0.25">
      <c r="A16" s="7"/>
      <c r="B16" s="126" t="s">
        <v>16</v>
      </c>
      <c r="C16" s="126" t="s">
        <v>16</v>
      </c>
      <c r="D16" s="126" t="s">
        <v>16</v>
      </c>
      <c r="E16" s="400"/>
      <c r="F16" s="126" t="s">
        <v>16</v>
      </c>
      <c r="G16" s="126" t="s">
        <v>16</v>
      </c>
      <c r="H16" s="126" t="s">
        <v>16</v>
      </c>
      <c r="I16" s="7"/>
      <c r="J16" s="126" t="s">
        <v>16</v>
      </c>
      <c r="K16" s="126" t="s">
        <v>16</v>
      </c>
      <c r="L16" s="126" t="s">
        <v>16</v>
      </c>
      <c r="M16" s="400"/>
      <c r="N16" s="126" t="s">
        <v>16</v>
      </c>
      <c r="O16" s="126" t="s">
        <v>16</v>
      </c>
      <c r="P16" s="126" t="s">
        <v>16</v>
      </c>
    </row>
    <row r="17" spans="1:16" s="30" customFormat="1" ht="14.1" customHeight="1" x14ac:dyDescent="0.25">
      <c r="A17" s="7"/>
      <c r="B17" s="328" t="s">
        <v>71</v>
      </c>
      <c r="C17" s="121" t="s">
        <v>15</v>
      </c>
      <c r="D17" s="328" t="s">
        <v>71</v>
      </c>
      <c r="E17" s="400"/>
      <c r="F17" s="121" t="s">
        <v>15</v>
      </c>
      <c r="G17" s="328" t="s">
        <v>71</v>
      </c>
      <c r="H17" s="121" t="s">
        <v>15</v>
      </c>
      <c r="I17" s="7"/>
      <c r="J17" s="328" t="s">
        <v>71</v>
      </c>
      <c r="K17" s="121" t="s">
        <v>15</v>
      </c>
      <c r="L17" s="328" t="s">
        <v>71</v>
      </c>
      <c r="M17" s="400"/>
      <c r="N17" s="121" t="s">
        <v>15</v>
      </c>
      <c r="O17" s="328" t="s">
        <v>71</v>
      </c>
      <c r="P17" s="121" t="s">
        <v>15</v>
      </c>
    </row>
    <row r="18" spans="1:16" s="31" customFormat="1" ht="14.1" customHeight="1" x14ac:dyDescent="0.25">
      <c r="A18" s="9"/>
      <c r="B18" s="128" t="s">
        <v>112</v>
      </c>
      <c r="C18" s="327" t="s">
        <v>112</v>
      </c>
      <c r="D18" s="128" t="s">
        <v>112</v>
      </c>
      <c r="E18" s="401"/>
      <c r="F18" s="327" t="s">
        <v>112</v>
      </c>
      <c r="G18" s="128" t="s">
        <v>112</v>
      </c>
      <c r="H18" s="329" t="s">
        <v>113</v>
      </c>
      <c r="I18" s="9"/>
      <c r="J18" s="128" t="s">
        <v>112</v>
      </c>
      <c r="K18" s="327" t="s">
        <v>112</v>
      </c>
      <c r="L18" s="128" t="s">
        <v>112</v>
      </c>
      <c r="M18" s="401"/>
      <c r="N18" s="327" t="s">
        <v>112</v>
      </c>
      <c r="O18" s="128" t="s">
        <v>112</v>
      </c>
      <c r="P18" s="329" t="s">
        <v>113</v>
      </c>
    </row>
    <row r="19" spans="1:16" s="30" customFormat="1" ht="24" customHeight="1" x14ac:dyDescent="0.25">
      <c r="A19" s="7"/>
      <c r="B19" s="37">
        <f t="array" ref="B19:H19">DaysAndWeeks+DATE(CalendarYear,9,1)-WEEKDAY(DATE(CalendarYear,9,1),(週の始まり="月曜日")+1)+22</f>
        <v>45186</v>
      </c>
      <c r="C19" s="37">
        <v>45187</v>
      </c>
      <c r="D19" s="37">
        <v>45188</v>
      </c>
      <c r="E19" s="37">
        <v>45189</v>
      </c>
      <c r="F19" s="37">
        <v>45190</v>
      </c>
      <c r="G19" s="37">
        <v>45191</v>
      </c>
      <c r="H19" s="37">
        <v>45192</v>
      </c>
      <c r="I19" s="7"/>
      <c r="J19" s="37">
        <f t="array" ref="J19:P19">DaysAndWeeks+DATE(CalendarYear,9,1)-WEEKDAY(DATE(CalendarYear,9,1),(週の始まり="月曜日")+1)+22</f>
        <v>45186</v>
      </c>
      <c r="K19" s="37">
        <v>45187</v>
      </c>
      <c r="L19" s="37">
        <v>45188</v>
      </c>
      <c r="M19" s="37">
        <v>45189</v>
      </c>
      <c r="N19" s="37">
        <v>45190</v>
      </c>
      <c r="O19" s="37">
        <v>45191</v>
      </c>
      <c r="P19" s="37">
        <v>45192</v>
      </c>
    </row>
    <row r="20" spans="1:16" s="30" customFormat="1" ht="14.1" customHeight="1" x14ac:dyDescent="0.25">
      <c r="A20" s="7"/>
      <c r="B20" s="130"/>
      <c r="C20" s="130"/>
      <c r="D20" s="119"/>
      <c r="E20" s="400" t="s">
        <v>20</v>
      </c>
      <c r="F20" s="119"/>
      <c r="G20" s="130"/>
      <c r="H20" s="130"/>
      <c r="I20" s="7"/>
      <c r="J20" s="130"/>
      <c r="K20" s="130"/>
      <c r="L20" s="119"/>
      <c r="M20" s="400" t="s">
        <v>5</v>
      </c>
      <c r="N20" s="119"/>
      <c r="O20" s="130"/>
      <c r="P20" s="130"/>
    </row>
    <row r="21" spans="1:16" s="30" customFormat="1" ht="14.1" customHeight="1" x14ac:dyDescent="0.25">
      <c r="A21" s="7"/>
      <c r="B21" s="126" t="s">
        <v>16</v>
      </c>
      <c r="C21" s="126" t="s">
        <v>16</v>
      </c>
      <c r="D21" s="126" t="s">
        <v>16</v>
      </c>
      <c r="E21" s="400"/>
      <c r="F21" s="126" t="s">
        <v>16</v>
      </c>
      <c r="G21" s="126" t="s">
        <v>16</v>
      </c>
      <c r="H21" s="126" t="s">
        <v>16</v>
      </c>
      <c r="I21" s="7"/>
      <c r="J21" s="126" t="s">
        <v>16</v>
      </c>
      <c r="K21" s="126" t="s">
        <v>16</v>
      </c>
      <c r="L21" s="126" t="s">
        <v>16</v>
      </c>
      <c r="M21" s="400"/>
      <c r="N21" s="126" t="s">
        <v>16</v>
      </c>
      <c r="O21" s="126" t="s">
        <v>16</v>
      </c>
      <c r="P21" s="126" t="s">
        <v>16</v>
      </c>
    </row>
    <row r="22" spans="1:16" s="30" customFormat="1" ht="14.1" customHeight="1" x14ac:dyDescent="0.25">
      <c r="A22" s="7"/>
      <c r="B22" s="328" t="s">
        <v>71</v>
      </c>
      <c r="C22" s="121" t="s">
        <v>15</v>
      </c>
      <c r="D22" s="328" t="s">
        <v>71</v>
      </c>
      <c r="E22" s="400"/>
      <c r="F22" s="121" t="s">
        <v>15</v>
      </c>
      <c r="G22" s="328" t="s">
        <v>71</v>
      </c>
      <c r="H22" s="121" t="s">
        <v>15</v>
      </c>
      <c r="I22" s="7"/>
      <c r="J22" s="328" t="s">
        <v>71</v>
      </c>
      <c r="K22" s="121" t="s">
        <v>15</v>
      </c>
      <c r="L22" s="328" t="s">
        <v>71</v>
      </c>
      <c r="M22" s="400"/>
      <c r="N22" s="121" t="s">
        <v>15</v>
      </c>
      <c r="O22" s="328" t="s">
        <v>71</v>
      </c>
      <c r="P22" s="121" t="s">
        <v>15</v>
      </c>
    </row>
    <row r="23" spans="1:16" s="31" customFormat="1" ht="14.1" customHeight="1" x14ac:dyDescent="0.25">
      <c r="A23" s="9"/>
      <c r="B23" s="329" t="s">
        <v>113</v>
      </c>
      <c r="C23" s="329" t="s">
        <v>113</v>
      </c>
      <c r="D23" s="329" t="s">
        <v>113</v>
      </c>
      <c r="E23" s="401"/>
      <c r="F23" s="329" t="s">
        <v>113</v>
      </c>
      <c r="G23" s="329" t="s">
        <v>113</v>
      </c>
      <c r="H23" s="329" t="s">
        <v>113</v>
      </c>
      <c r="I23" s="9"/>
      <c r="J23" s="329" t="s">
        <v>113</v>
      </c>
      <c r="K23" s="329" t="s">
        <v>113</v>
      </c>
      <c r="L23" s="329" t="s">
        <v>113</v>
      </c>
      <c r="M23" s="401"/>
      <c r="N23" s="329" t="s">
        <v>113</v>
      </c>
      <c r="O23" s="329" t="s">
        <v>113</v>
      </c>
      <c r="P23" s="329" t="s">
        <v>113</v>
      </c>
    </row>
    <row r="24" spans="1:16" s="30" customFormat="1" ht="24" customHeight="1" x14ac:dyDescent="0.25">
      <c r="A24" s="7"/>
      <c r="B24" s="38">
        <f t="array" ref="B24:H24">DaysAndWeeks+DATE(CalendarYear,9,1)-WEEKDAY(DATE(CalendarYear,9,1),(週の始まり="月曜日")+1)+29</f>
        <v>45193</v>
      </c>
      <c r="C24" s="38">
        <v>45194</v>
      </c>
      <c r="D24" s="38">
        <v>45195</v>
      </c>
      <c r="E24" s="38">
        <v>45196</v>
      </c>
      <c r="F24" s="38">
        <v>45197</v>
      </c>
      <c r="G24" s="38">
        <v>45198</v>
      </c>
      <c r="H24" s="38">
        <v>45199</v>
      </c>
      <c r="I24" s="7"/>
      <c r="J24" s="38">
        <f t="array" ref="J24:P24">DaysAndWeeks+DATE(CalendarYear,9,1)-WEEKDAY(DATE(CalendarYear,9,1),(週の始まり="月曜日")+1)+29</f>
        <v>45193</v>
      </c>
      <c r="K24" s="38">
        <v>45194</v>
      </c>
      <c r="L24" s="38">
        <v>45195</v>
      </c>
      <c r="M24" s="38">
        <v>45196</v>
      </c>
      <c r="N24" s="38">
        <v>45197</v>
      </c>
      <c r="O24" s="38">
        <v>45198</v>
      </c>
      <c r="P24" s="38">
        <v>45199</v>
      </c>
    </row>
    <row r="25" spans="1:16" s="30" customFormat="1" ht="14.1" customHeight="1" x14ac:dyDescent="0.25">
      <c r="A25" s="7"/>
      <c r="B25" s="130"/>
      <c r="C25" s="120"/>
      <c r="D25" s="120"/>
      <c r="E25" s="400" t="s">
        <v>20</v>
      </c>
      <c r="F25" s="120"/>
      <c r="G25" s="120"/>
      <c r="H25" s="120"/>
      <c r="I25" s="7"/>
      <c r="J25" s="130"/>
      <c r="K25" s="120"/>
      <c r="L25" s="120"/>
      <c r="M25" s="400" t="s">
        <v>5</v>
      </c>
      <c r="N25" s="120"/>
      <c r="O25" s="120"/>
      <c r="P25" s="120"/>
    </row>
    <row r="26" spans="1:16" s="30" customFormat="1" ht="14.1" customHeight="1" x14ac:dyDescent="0.25">
      <c r="A26" s="7"/>
      <c r="B26" s="126" t="s">
        <v>16</v>
      </c>
      <c r="C26" s="126" t="s">
        <v>16</v>
      </c>
      <c r="D26" s="126" t="s">
        <v>16</v>
      </c>
      <c r="E26" s="400"/>
      <c r="F26" s="126" t="s">
        <v>16</v>
      </c>
      <c r="G26" s="126" t="s">
        <v>16</v>
      </c>
      <c r="H26" s="126" t="s">
        <v>16</v>
      </c>
      <c r="I26" s="7"/>
      <c r="J26" s="126" t="s">
        <v>16</v>
      </c>
      <c r="K26" s="126" t="s">
        <v>16</v>
      </c>
      <c r="L26" s="126" t="s">
        <v>16</v>
      </c>
      <c r="M26" s="400"/>
      <c r="N26" s="126" t="s">
        <v>16</v>
      </c>
      <c r="O26" s="126" t="s">
        <v>16</v>
      </c>
      <c r="P26" s="126" t="s">
        <v>16</v>
      </c>
    </row>
    <row r="27" spans="1:16" s="30" customFormat="1" ht="14.1" customHeight="1" x14ac:dyDescent="0.25">
      <c r="A27" s="7"/>
      <c r="B27" s="328" t="s">
        <v>71</v>
      </c>
      <c r="C27" s="121" t="s">
        <v>15</v>
      </c>
      <c r="D27" s="328" t="s">
        <v>71</v>
      </c>
      <c r="E27" s="400"/>
      <c r="F27" s="121" t="s">
        <v>15</v>
      </c>
      <c r="G27" s="328" t="s">
        <v>71</v>
      </c>
      <c r="H27" s="121" t="s">
        <v>15</v>
      </c>
      <c r="I27" s="7"/>
      <c r="J27" s="328" t="s">
        <v>71</v>
      </c>
      <c r="K27" s="121" t="s">
        <v>15</v>
      </c>
      <c r="L27" s="328" t="s">
        <v>71</v>
      </c>
      <c r="M27" s="400"/>
      <c r="N27" s="121" t="s">
        <v>15</v>
      </c>
      <c r="O27" s="328" t="s">
        <v>71</v>
      </c>
      <c r="P27" s="121" t="s">
        <v>15</v>
      </c>
    </row>
    <row r="28" spans="1:16" s="31" customFormat="1" ht="14.1" customHeight="1" x14ac:dyDescent="0.25">
      <c r="A28" s="9"/>
      <c r="B28" s="329" t="s">
        <v>113</v>
      </c>
      <c r="C28" s="329" t="s">
        <v>113</v>
      </c>
      <c r="D28" s="329" t="s">
        <v>113</v>
      </c>
      <c r="E28" s="401"/>
      <c r="F28" s="329" t="s">
        <v>113</v>
      </c>
      <c r="G28" s="329" t="s">
        <v>113</v>
      </c>
      <c r="H28" s="329" t="s">
        <v>113</v>
      </c>
      <c r="I28" s="9"/>
      <c r="J28" s="329" t="s">
        <v>113</v>
      </c>
      <c r="K28" s="329" t="s">
        <v>113</v>
      </c>
      <c r="L28" s="329" t="s">
        <v>113</v>
      </c>
      <c r="M28" s="401"/>
      <c r="N28" s="329" t="s">
        <v>113</v>
      </c>
      <c r="O28" s="329" t="s">
        <v>113</v>
      </c>
      <c r="P28" s="329" t="s">
        <v>113</v>
      </c>
    </row>
    <row r="29" spans="1:16" s="30" customFormat="1" ht="24" customHeight="1" x14ac:dyDescent="0.25">
      <c r="A29" s="7"/>
      <c r="B29" s="37">
        <f t="array" ref="B29:C29">DaysAndWeeks+DATE(CalendarYear,9,1)-WEEKDAY(DATE(CalendarYear,9,1),(週の始まり="月曜日")+1)+36</f>
        <v>45200</v>
      </c>
      <c r="C29" s="37">
        <v>45201</v>
      </c>
      <c r="D29" s="386" t="s">
        <v>13</v>
      </c>
      <c r="E29" s="387"/>
      <c r="F29" s="387"/>
      <c r="G29" s="387"/>
      <c r="H29" s="388"/>
      <c r="I29" s="7"/>
      <c r="J29" s="37">
        <f t="array" ref="J29:K29">DaysAndWeeks+DATE(CalendarYear,9,1)-WEEKDAY(DATE(CalendarYear,9,1),(週の始まり="月曜日")+1)+36</f>
        <v>45200</v>
      </c>
      <c r="K29" s="37">
        <v>45201</v>
      </c>
      <c r="L29" s="386" t="s">
        <v>13</v>
      </c>
      <c r="M29" s="387"/>
      <c r="N29" s="387"/>
      <c r="O29" s="387"/>
      <c r="P29" s="388"/>
    </row>
    <row r="30" spans="1:16" s="30" customFormat="1" ht="14.1" customHeight="1" x14ac:dyDescent="0.25">
      <c r="A30" s="7"/>
      <c r="B30" s="119"/>
      <c r="C30" s="119"/>
      <c r="D30" s="389"/>
      <c r="E30" s="334"/>
      <c r="F30" s="334"/>
      <c r="G30" s="334"/>
      <c r="H30" s="390"/>
      <c r="I30" s="7"/>
      <c r="J30" s="119"/>
      <c r="K30" s="119"/>
      <c r="L30" s="389"/>
      <c r="M30" s="334"/>
      <c r="N30" s="334"/>
      <c r="O30" s="334"/>
      <c r="P30" s="390"/>
    </row>
    <row r="31" spans="1:16" s="30" customFormat="1" ht="14.1" customHeight="1" x14ac:dyDescent="0.25">
      <c r="A31" s="7"/>
      <c r="B31" s="119"/>
      <c r="C31" s="119"/>
      <c r="D31" s="389"/>
      <c r="E31" s="334"/>
      <c r="F31" s="334"/>
      <c r="G31" s="334"/>
      <c r="H31" s="390"/>
      <c r="I31" s="7"/>
      <c r="J31" s="119"/>
      <c r="K31" s="119"/>
      <c r="L31" s="389"/>
      <c r="M31" s="334"/>
      <c r="N31" s="334"/>
      <c r="O31" s="334"/>
      <c r="P31" s="390"/>
    </row>
    <row r="32" spans="1:16" s="30" customFormat="1" ht="14.1" customHeight="1" x14ac:dyDescent="0.25">
      <c r="A32" s="7"/>
      <c r="B32" s="119"/>
      <c r="C32" s="119"/>
      <c r="D32" s="389"/>
      <c r="E32" s="334"/>
      <c r="F32" s="334"/>
      <c r="G32" s="334"/>
      <c r="H32" s="390"/>
      <c r="I32" s="7"/>
      <c r="J32" s="119"/>
      <c r="K32" s="119"/>
      <c r="L32" s="389"/>
      <c r="M32" s="334"/>
      <c r="N32" s="334"/>
      <c r="O32" s="334"/>
      <c r="P32" s="390"/>
    </row>
    <row r="33" spans="1:16" s="31" customFormat="1" ht="14.1" customHeight="1" x14ac:dyDescent="0.25">
      <c r="A33" s="9"/>
      <c r="B33" s="27"/>
      <c r="C33" s="27"/>
      <c r="D33" s="391"/>
      <c r="E33" s="392"/>
      <c r="F33" s="392"/>
      <c r="G33" s="392"/>
      <c r="H33" s="393"/>
      <c r="I33" s="9"/>
      <c r="J33" s="27"/>
      <c r="K33" s="27"/>
      <c r="L33" s="391"/>
      <c r="M33" s="392"/>
      <c r="N33" s="392"/>
      <c r="O33" s="392"/>
      <c r="P33" s="393"/>
    </row>
    <row r="35" spans="1:16" ht="9" customHeight="1" x14ac:dyDescent="0.25">
      <c r="A35" s="1"/>
      <c r="B35" s="1"/>
      <c r="C35" s="1"/>
      <c r="D35" s="1"/>
      <c r="E35" s="344" t="s">
        <v>114</v>
      </c>
      <c r="F35" s="344"/>
      <c r="G35" s="344"/>
      <c r="H35" s="1"/>
      <c r="I35" s="1" t="s">
        <v>0</v>
      </c>
      <c r="J35" s="1"/>
      <c r="K35" s="1"/>
      <c r="L35" s="1"/>
      <c r="M35" s="344" t="s">
        <v>114</v>
      </c>
      <c r="N35" s="344"/>
      <c r="O35" s="344"/>
      <c r="P35" s="1"/>
    </row>
    <row r="36" spans="1:16" ht="96" customHeight="1" x14ac:dyDescent="0.25">
      <c r="A36" s="1"/>
      <c r="B36" s="402" t="str">
        <f>CalendarYear&amp;"年"&amp;"9月"</f>
        <v>2023年9月</v>
      </c>
      <c r="C36" s="402"/>
      <c r="D36" s="402"/>
      <c r="E36" s="344"/>
      <c r="F36" s="344"/>
      <c r="G36" s="344"/>
      <c r="H36" s="2"/>
      <c r="I36" s="1"/>
      <c r="J36" s="402" t="str">
        <f>CalendarYear&amp;"年"&amp;"9月"</f>
        <v>2023年9月</v>
      </c>
      <c r="K36" s="402"/>
      <c r="L36" s="402"/>
      <c r="M36" s="344"/>
      <c r="N36" s="344"/>
      <c r="O36" s="344"/>
      <c r="P36" s="2"/>
    </row>
    <row r="37" spans="1:16" s="29" customFormat="1" ht="24" customHeight="1" x14ac:dyDescent="0.25">
      <c r="A37" s="3"/>
      <c r="B37" s="23" t="str">
        <f>週の始まり</f>
        <v>日曜日</v>
      </c>
      <c r="C37" s="24" t="str">
        <f t="shared" ref="C37:H37" si="2">TEXT(C38,"aaaa")</f>
        <v>月曜日</v>
      </c>
      <c r="D37" s="24" t="str">
        <f t="shared" si="2"/>
        <v>火曜日</v>
      </c>
      <c r="E37" s="24" t="str">
        <f t="shared" si="2"/>
        <v>水曜日</v>
      </c>
      <c r="F37" s="24" t="str">
        <f t="shared" si="2"/>
        <v>木曜日</v>
      </c>
      <c r="G37" s="24" t="str">
        <f t="shared" si="2"/>
        <v>金曜日</v>
      </c>
      <c r="H37" s="25" t="str">
        <f t="shared" si="2"/>
        <v>土曜日</v>
      </c>
      <c r="I37" s="3"/>
      <c r="J37" s="23" t="str">
        <f>週の始まり</f>
        <v>日曜日</v>
      </c>
      <c r="K37" s="24" t="str">
        <f t="shared" ref="K37:P37" si="3">TEXT(K38,"aaaa")</f>
        <v>月曜日</v>
      </c>
      <c r="L37" s="24" t="str">
        <f t="shared" si="3"/>
        <v>火曜日</v>
      </c>
      <c r="M37" s="24" t="str">
        <f t="shared" si="3"/>
        <v>水曜日</v>
      </c>
      <c r="N37" s="24" t="str">
        <f t="shared" si="3"/>
        <v>木曜日</v>
      </c>
      <c r="O37" s="24" t="str">
        <f t="shared" si="3"/>
        <v>金曜日</v>
      </c>
      <c r="P37" s="25" t="str">
        <f t="shared" si="3"/>
        <v>土曜日</v>
      </c>
    </row>
    <row r="38" spans="1:16" s="30" customFormat="1" ht="24" customHeight="1" x14ac:dyDescent="0.25">
      <c r="A38" s="7"/>
      <c r="B38" s="36">
        <f t="array" ref="B38:H38">DaysAndWeeks+DATE(CalendarYear,9,1)-WEEKDAY(DATE(CalendarYear,9,1),(週の始まり="月曜日")+1)+1</f>
        <v>45165</v>
      </c>
      <c r="C38" s="36">
        <v>45166</v>
      </c>
      <c r="D38" s="36">
        <v>45167</v>
      </c>
      <c r="E38" s="36">
        <v>45168</v>
      </c>
      <c r="F38" s="36">
        <v>45169</v>
      </c>
      <c r="G38" s="36">
        <v>45170</v>
      </c>
      <c r="H38" s="36">
        <v>45171</v>
      </c>
      <c r="I38" s="7"/>
      <c r="J38" s="36">
        <f t="array" ref="J38:P38">DaysAndWeeks+DATE(CalendarYear,9,1)-WEEKDAY(DATE(CalendarYear,9,1),(週の始まり="月曜日")+1)+1</f>
        <v>45165</v>
      </c>
      <c r="K38" s="36">
        <v>45166</v>
      </c>
      <c r="L38" s="36">
        <v>45167</v>
      </c>
      <c r="M38" s="36">
        <v>45168</v>
      </c>
      <c r="N38" s="36">
        <v>45169</v>
      </c>
      <c r="O38" s="36">
        <v>45170</v>
      </c>
      <c r="P38" s="36">
        <v>45171</v>
      </c>
    </row>
    <row r="39" spans="1:16" s="30" customFormat="1" ht="14.1" customHeight="1" x14ac:dyDescent="0.25">
      <c r="A39" s="7"/>
      <c r="B39" s="118"/>
      <c r="C39" s="118"/>
      <c r="D39" s="118"/>
      <c r="E39" s="400"/>
      <c r="F39" s="118"/>
      <c r="G39" s="118"/>
      <c r="H39" s="122"/>
      <c r="I39" s="7"/>
      <c r="J39" s="118"/>
      <c r="K39" s="118"/>
      <c r="L39" s="118"/>
      <c r="M39" s="400"/>
      <c r="N39" s="118"/>
      <c r="O39" s="118"/>
      <c r="P39" s="122"/>
    </row>
    <row r="40" spans="1:16" s="30" customFormat="1" ht="14.1" customHeight="1" x14ac:dyDescent="0.25">
      <c r="A40" s="7"/>
      <c r="B40" s="118"/>
      <c r="C40" s="118"/>
      <c r="D40" s="118"/>
      <c r="E40" s="400"/>
      <c r="F40" s="130"/>
      <c r="G40" s="126" t="s">
        <v>16</v>
      </c>
      <c r="H40" s="126" t="s">
        <v>16</v>
      </c>
      <c r="I40" s="7"/>
      <c r="J40" s="118"/>
      <c r="K40" s="118"/>
      <c r="L40" s="118"/>
      <c r="M40" s="400"/>
      <c r="N40" s="130"/>
      <c r="O40" s="126" t="s">
        <v>16</v>
      </c>
      <c r="P40" s="126" t="s">
        <v>16</v>
      </c>
    </row>
    <row r="41" spans="1:16" s="30" customFormat="1" ht="14.1" customHeight="1" x14ac:dyDescent="0.25">
      <c r="A41" s="7"/>
      <c r="B41" s="118"/>
      <c r="C41" s="118"/>
      <c r="D41" s="118"/>
      <c r="E41" s="400"/>
      <c r="F41" s="130"/>
      <c r="G41" s="328" t="s">
        <v>71</v>
      </c>
      <c r="H41" s="121" t="s">
        <v>15</v>
      </c>
      <c r="I41" s="7"/>
      <c r="J41" s="118"/>
      <c r="K41" s="118"/>
      <c r="L41" s="118"/>
      <c r="M41" s="400"/>
      <c r="N41" s="130"/>
      <c r="O41" s="328" t="s">
        <v>71</v>
      </c>
      <c r="P41" s="121" t="s">
        <v>15</v>
      </c>
    </row>
    <row r="42" spans="1:16" s="31" customFormat="1" ht="14.1" customHeight="1" x14ac:dyDescent="0.25">
      <c r="A42" s="9"/>
      <c r="B42" s="26"/>
      <c r="C42" s="26"/>
      <c r="D42" s="26"/>
      <c r="E42" s="401"/>
      <c r="F42" s="51"/>
      <c r="G42" s="128" t="s">
        <v>112</v>
      </c>
      <c r="H42" s="327" t="s">
        <v>112</v>
      </c>
      <c r="I42" s="9"/>
      <c r="J42" s="26"/>
      <c r="K42" s="26"/>
      <c r="L42" s="26"/>
      <c r="M42" s="401"/>
      <c r="N42" s="51"/>
      <c r="O42" s="128" t="s">
        <v>112</v>
      </c>
      <c r="P42" s="327" t="s">
        <v>112</v>
      </c>
    </row>
    <row r="43" spans="1:16" s="30" customFormat="1" ht="24" customHeight="1" x14ac:dyDescent="0.25">
      <c r="A43" s="7"/>
      <c r="B43" s="37">
        <f t="array" ref="B43:H43">DaysAndWeeks+DATE(CalendarYear,9,1)-WEEKDAY(DATE(CalendarYear,9,1),(週の始まり="月曜日")+1)+8</f>
        <v>45172</v>
      </c>
      <c r="C43" s="37">
        <v>45173</v>
      </c>
      <c r="D43" s="37">
        <v>45174</v>
      </c>
      <c r="E43" s="37">
        <v>45175</v>
      </c>
      <c r="F43" s="37">
        <v>45176</v>
      </c>
      <c r="G43" s="37">
        <v>45177</v>
      </c>
      <c r="H43" s="37">
        <v>45178</v>
      </c>
      <c r="I43" s="7"/>
      <c r="J43" s="37">
        <f t="array" ref="J43:P43">DaysAndWeeks+DATE(CalendarYear,9,1)-WEEKDAY(DATE(CalendarYear,9,1),(週の始まり="月曜日")+1)+8</f>
        <v>45172</v>
      </c>
      <c r="K43" s="37">
        <v>45173</v>
      </c>
      <c r="L43" s="37">
        <v>45174</v>
      </c>
      <c r="M43" s="37">
        <v>45175</v>
      </c>
      <c r="N43" s="37">
        <v>45176</v>
      </c>
      <c r="O43" s="37">
        <v>45177</v>
      </c>
      <c r="P43" s="37">
        <v>45178</v>
      </c>
    </row>
    <row r="44" spans="1:16" s="30" customFormat="1" ht="14.1" customHeight="1" x14ac:dyDescent="0.25">
      <c r="A44" s="7"/>
      <c r="B44" s="123"/>
      <c r="C44" s="119"/>
      <c r="D44" s="119"/>
      <c r="E44" s="400" t="s">
        <v>5</v>
      </c>
      <c r="F44" s="119"/>
      <c r="G44" s="119"/>
      <c r="H44" s="130"/>
      <c r="I44" s="7"/>
      <c r="J44" s="123"/>
      <c r="K44" s="119"/>
      <c r="L44" s="119"/>
      <c r="M44" s="400" t="s">
        <v>5</v>
      </c>
      <c r="N44" s="119"/>
      <c r="O44" s="119"/>
      <c r="P44" s="130"/>
    </row>
    <row r="45" spans="1:16" s="30" customFormat="1" ht="14.1" customHeight="1" x14ac:dyDescent="0.25">
      <c r="A45" s="7"/>
      <c r="B45" s="126" t="s">
        <v>16</v>
      </c>
      <c r="C45" s="126" t="s">
        <v>16</v>
      </c>
      <c r="D45" s="126" t="s">
        <v>16</v>
      </c>
      <c r="E45" s="400"/>
      <c r="F45" s="126" t="s">
        <v>16</v>
      </c>
      <c r="G45" s="126" t="s">
        <v>16</v>
      </c>
      <c r="H45" s="126" t="s">
        <v>16</v>
      </c>
      <c r="I45" s="7"/>
      <c r="J45" s="126" t="s">
        <v>16</v>
      </c>
      <c r="K45" s="126" t="s">
        <v>16</v>
      </c>
      <c r="L45" s="126" t="s">
        <v>16</v>
      </c>
      <c r="M45" s="400"/>
      <c r="N45" s="126" t="s">
        <v>16</v>
      </c>
      <c r="O45" s="126" t="s">
        <v>16</v>
      </c>
      <c r="P45" s="126" t="s">
        <v>16</v>
      </c>
    </row>
    <row r="46" spans="1:16" s="30" customFormat="1" ht="14.1" customHeight="1" x14ac:dyDescent="0.25">
      <c r="A46" s="7"/>
      <c r="B46" s="328" t="s">
        <v>71</v>
      </c>
      <c r="C46" s="121" t="s">
        <v>15</v>
      </c>
      <c r="D46" s="328" t="s">
        <v>71</v>
      </c>
      <c r="E46" s="400"/>
      <c r="F46" s="121" t="s">
        <v>15</v>
      </c>
      <c r="G46" s="328" t="s">
        <v>71</v>
      </c>
      <c r="H46" s="121" t="s">
        <v>15</v>
      </c>
      <c r="I46" s="7"/>
      <c r="J46" s="328" t="s">
        <v>71</v>
      </c>
      <c r="K46" s="121" t="s">
        <v>15</v>
      </c>
      <c r="L46" s="328" t="s">
        <v>71</v>
      </c>
      <c r="M46" s="400"/>
      <c r="N46" s="121" t="s">
        <v>15</v>
      </c>
      <c r="O46" s="328" t="s">
        <v>71</v>
      </c>
      <c r="P46" s="121" t="s">
        <v>15</v>
      </c>
    </row>
    <row r="47" spans="1:16" s="31" customFormat="1" ht="14.1" customHeight="1" x14ac:dyDescent="0.25">
      <c r="A47" s="9"/>
      <c r="B47" s="128" t="s">
        <v>112</v>
      </c>
      <c r="C47" s="327" t="s">
        <v>112</v>
      </c>
      <c r="D47" s="128" t="s">
        <v>112</v>
      </c>
      <c r="E47" s="401"/>
      <c r="F47" s="327" t="s">
        <v>112</v>
      </c>
      <c r="G47" s="128" t="s">
        <v>112</v>
      </c>
      <c r="H47" s="327" t="s">
        <v>112</v>
      </c>
      <c r="I47" s="9"/>
      <c r="J47" s="128" t="s">
        <v>112</v>
      </c>
      <c r="K47" s="327" t="s">
        <v>112</v>
      </c>
      <c r="L47" s="128" t="s">
        <v>112</v>
      </c>
      <c r="M47" s="401"/>
      <c r="N47" s="327" t="s">
        <v>112</v>
      </c>
      <c r="O47" s="128" t="s">
        <v>112</v>
      </c>
      <c r="P47" s="327" t="s">
        <v>112</v>
      </c>
    </row>
    <row r="48" spans="1:16" s="30" customFormat="1" ht="24" customHeight="1" x14ac:dyDescent="0.25">
      <c r="A48" s="7"/>
      <c r="B48" s="38">
        <f t="array" ref="B48:H48">DaysAndWeeks+DATE(CalendarYear,9,1)-WEEKDAY(DATE(CalendarYear,9,1),(週の始まり="月曜日")+1)+15</f>
        <v>45179</v>
      </c>
      <c r="C48" s="38">
        <v>45180</v>
      </c>
      <c r="D48" s="38">
        <v>45181</v>
      </c>
      <c r="E48" s="38">
        <v>45182</v>
      </c>
      <c r="F48" s="38">
        <v>45183</v>
      </c>
      <c r="G48" s="38">
        <v>45184</v>
      </c>
      <c r="H48" s="38">
        <v>45185</v>
      </c>
      <c r="I48" s="7"/>
      <c r="J48" s="38">
        <f t="array" ref="J48:P48">DaysAndWeeks+DATE(CalendarYear,9,1)-WEEKDAY(DATE(CalendarYear,9,1),(週の始まり="月曜日")+1)+15</f>
        <v>45179</v>
      </c>
      <c r="K48" s="38">
        <v>45180</v>
      </c>
      <c r="L48" s="38">
        <v>45181</v>
      </c>
      <c r="M48" s="38">
        <v>45182</v>
      </c>
      <c r="N48" s="38">
        <v>45183</v>
      </c>
      <c r="O48" s="38">
        <v>45184</v>
      </c>
      <c r="P48" s="38">
        <v>45185</v>
      </c>
    </row>
    <row r="49" spans="1:16" s="30" customFormat="1" ht="14.1" customHeight="1" x14ac:dyDescent="0.25">
      <c r="A49" s="7"/>
      <c r="B49" s="130"/>
      <c r="C49" s="120"/>
      <c r="D49" s="120"/>
      <c r="E49" s="400" t="s">
        <v>5</v>
      </c>
      <c r="F49" s="120"/>
      <c r="G49" s="120"/>
      <c r="H49" s="122"/>
      <c r="I49" s="7"/>
      <c r="J49" s="130"/>
      <c r="K49" s="120"/>
      <c r="L49" s="120"/>
      <c r="M49" s="400" t="s">
        <v>5</v>
      </c>
      <c r="N49" s="120"/>
      <c r="O49" s="120"/>
      <c r="P49" s="122"/>
    </row>
    <row r="50" spans="1:16" s="30" customFormat="1" ht="14.1" customHeight="1" x14ac:dyDescent="0.25">
      <c r="A50" s="7"/>
      <c r="B50" s="126" t="s">
        <v>16</v>
      </c>
      <c r="C50" s="126" t="s">
        <v>16</v>
      </c>
      <c r="D50" s="126" t="s">
        <v>16</v>
      </c>
      <c r="E50" s="400"/>
      <c r="F50" s="126" t="s">
        <v>16</v>
      </c>
      <c r="G50" s="126" t="s">
        <v>16</v>
      </c>
      <c r="H50" s="126" t="s">
        <v>16</v>
      </c>
      <c r="I50" s="7"/>
      <c r="J50" s="126" t="s">
        <v>16</v>
      </c>
      <c r="K50" s="126" t="s">
        <v>16</v>
      </c>
      <c r="L50" s="126" t="s">
        <v>16</v>
      </c>
      <c r="M50" s="400"/>
      <c r="N50" s="126" t="s">
        <v>16</v>
      </c>
      <c r="O50" s="126" t="s">
        <v>16</v>
      </c>
      <c r="P50" s="126" t="s">
        <v>16</v>
      </c>
    </row>
    <row r="51" spans="1:16" s="30" customFormat="1" ht="14.1" customHeight="1" x14ac:dyDescent="0.25">
      <c r="A51" s="7"/>
      <c r="B51" s="328" t="s">
        <v>71</v>
      </c>
      <c r="C51" s="121" t="s">
        <v>15</v>
      </c>
      <c r="D51" s="328" t="s">
        <v>71</v>
      </c>
      <c r="E51" s="400"/>
      <c r="F51" s="121" t="s">
        <v>15</v>
      </c>
      <c r="G51" s="328" t="s">
        <v>71</v>
      </c>
      <c r="H51" s="121" t="s">
        <v>15</v>
      </c>
      <c r="I51" s="7"/>
      <c r="J51" s="328" t="s">
        <v>71</v>
      </c>
      <c r="K51" s="121" t="s">
        <v>15</v>
      </c>
      <c r="L51" s="328" t="s">
        <v>71</v>
      </c>
      <c r="M51" s="400"/>
      <c r="N51" s="121" t="s">
        <v>15</v>
      </c>
      <c r="O51" s="328" t="s">
        <v>71</v>
      </c>
      <c r="P51" s="121" t="s">
        <v>15</v>
      </c>
    </row>
    <row r="52" spans="1:16" s="31" customFormat="1" ht="14.1" customHeight="1" x14ac:dyDescent="0.25">
      <c r="A52" s="9"/>
      <c r="B52" s="128" t="s">
        <v>112</v>
      </c>
      <c r="C52" s="327" t="s">
        <v>112</v>
      </c>
      <c r="D52" s="128" t="s">
        <v>112</v>
      </c>
      <c r="E52" s="401"/>
      <c r="F52" s="327" t="s">
        <v>112</v>
      </c>
      <c r="G52" s="128" t="s">
        <v>112</v>
      </c>
      <c r="H52" s="329" t="s">
        <v>113</v>
      </c>
      <c r="I52" s="9"/>
      <c r="J52" s="128" t="s">
        <v>112</v>
      </c>
      <c r="K52" s="327" t="s">
        <v>112</v>
      </c>
      <c r="L52" s="128" t="s">
        <v>112</v>
      </c>
      <c r="M52" s="401"/>
      <c r="N52" s="327" t="s">
        <v>112</v>
      </c>
      <c r="O52" s="128" t="s">
        <v>112</v>
      </c>
      <c r="P52" s="329" t="s">
        <v>113</v>
      </c>
    </row>
    <row r="53" spans="1:16" s="30" customFormat="1" ht="24" customHeight="1" x14ac:dyDescent="0.25">
      <c r="A53" s="7"/>
      <c r="B53" s="37">
        <f t="array" ref="B53:H53">DaysAndWeeks+DATE(CalendarYear,9,1)-WEEKDAY(DATE(CalendarYear,9,1),(週の始まり="月曜日")+1)+22</f>
        <v>45186</v>
      </c>
      <c r="C53" s="37">
        <v>45187</v>
      </c>
      <c r="D53" s="37">
        <v>45188</v>
      </c>
      <c r="E53" s="37">
        <v>45189</v>
      </c>
      <c r="F53" s="37">
        <v>45190</v>
      </c>
      <c r="G53" s="37">
        <v>45191</v>
      </c>
      <c r="H53" s="37">
        <v>45192</v>
      </c>
      <c r="I53" s="7"/>
      <c r="J53" s="37">
        <f t="array" ref="J53:P53">DaysAndWeeks+DATE(CalendarYear,9,1)-WEEKDAY(DATE(CalendarYear,9,1),(週の始まり="月曜日")+1)+22</f>
        <v>45186</v>
      </c>
      <c r="K53" s="37">
        <v>45187</v>
      </c>
      <c r="L53" s="37">
        <v>45188</v>
      </c>
      <c r="M53" s="37">
        <v>45189</v>
      </c>
      <c r="N53" s="37">
        <v>45190</v>
      </c>
      <c r="O53" s="37">
        <v>45191</v>
      </c>
      <c r="P53" s="37">
        <v>45192</v>
      </c>
    </row>
    <row r="54" spans="1:16" s="30" customFormat="1" ht="14.1" customHeight="1" x14ac:dyDescent="0.25">
      <c r="A54" s="7"/>
      <c r="B54" s="130"/>
      <c r="C54" s="130"/>
      <c r="D54" s="119"/>
      <c r="E54" s="400" t="s">
        <v>5</v>
      </c>
      <c r="F54" s="119"/>
      <c r="G54" s="130"/>
      <c r="H54" s="130"/>
      <c r="I54" s="7"/>
      <c r="J54" s="130"/>
      <c r="K54" s="130"/>
      <c r="L54" s="119"/>
      <c r="M54" s="400" t="s">
        <v>5</v>
      </c>
      <c r="N54" s="119"/>
      <c r="O54" s="130"/>
      <c r="P54" s="130"/>
    </row>
    <row r="55" spans="1:16" s="30" customFormat="1" ht="14.1" customHeight="1" x14ac:dyDescent="0.25">
      <c r="A55" s="7"/>
      <c r="B55" s="126" t="s">
        <v>16</v>
      </c>
      <c r="C55" s="126" t="s">
        <v>16</v>
      </c>
      <c r="D55" s="126" t="s">
        <v>16</v>
      </c>
      <c r="E55" s="400"/>
      <c r="F55" s="126" t="s">
        <v>16</v>
      </c>
      <c r="G55" s="126" t="s">
        <v>16</v>
      </c>
      <c r="H55" s="126" t="s">
        <v>16</v>
      </c>
      <c r="I55" s="7"/>
      <c r="J55" s="126" t="s">
        <v>16</v>
      </c>
      <c r="K55" s="126" t="s">
        <v>16</v>
      </c>
      <c r="L55" s="126" t="s">
        <v>16</v>
      </c>
      <c r="M55" s="400"/>
      <c r="N55" s="126" t="s">
        <v>16</v>
      </c>
      <c r="O55" s="126" t="s">
        <v>16</v>
      </c>
      <c r="P55" s="126" t="s">
        <v>16</v>
      </c>
    </row>
    <row r="56" spans="1:16" s="30" customFormat="1" ht="14.1" customHeight="1" x14ac:dyDescent="0.25">
      <c r="A56" s="7"/>
      <c r="B56" s="328" t="s">
        <v>71</v>
      </c>
      <c r="C56" s="121" t="s">
        <v>15</v>
      </c>
      <c r="D56" s="328" t="s">
        <v>71</v>
      </c>
      <c r="E56" s="400"/>
      <c r="F56" s="121" t="s">
        <v>15</v>
      </c>
      <c r="G56" s="328" t="s">
        <v>71</v>
      </c>
      <c r="H56" s="121" t="s">
        <v>15</v>
      </c>
      <c r="I56" s="7"/>
      <c r="J56" s="328" t="s">
        <v>71</v>
      </c>
      <c r="K56" s="121" t="s">
        <v>15</v>
      </c>
      <c r="L56" s="328" t="s">
        <v>71</v>
      </c>
      <c r="M56" s="400"/>
      <c r="N56" s="121" t="s">
        <v>15</v>
      </c>
      <c r="O56" s="328" t="s">
        <v>71</v>
      </c>
      <c r="P56" s="121" t="s">
        <v>15</v>
      </c>
    </row>
    <row r="57" spans="1:16" s="31" customFormat="1" ht="14.1" customHeight="1" x14ac:dyDescent="0.25">
      <c r="A57" s="9"/>
      <c r="B57" s="329" t="s">
        <v>113</v>
      </c>
      <c r="C57" s="329" t="s">
        <v>113</v>
      </c>
      <c r="D57" s="329" t="s">
        <v>113</v>
      </c>
      <c r="E57" s="401"/>
      <c r="F57" s="329" t="s">
        <v>113</v>
      </c>
      <c r="G57" s="329" t="s">
        <v>113</v>
      </c>
      <c r="H57" s="329" t="s">
        <v>113</v>
      </c>
      <c r="I57" s="9"/>
      <c r="J57" s="329" t="s">
        <v>113</v>
      </c>
      <c r="K57" s="329" t="s">
        <v>113</v>
      </c>
      <c r="L57" s="329" t="s">
        <v>113</v>
      </c>
      <c r="M57" s="401"/>
      <c r="N57" s="329" t="s">
        <v>113</v>
      </c>
      <c r="O57" s="329" t="s">
        <v>113</v>
      </c>
      <c r="P57" s="329" t="s">
        <v>113</v>
      </c>
    </row>
    <row r="58" spans="1:16" s="30" customFormat="1" ht="24" customHeight="1" x14ac:dyDescent="0.25">
      <c r="A58" s="7"/>
      <c r="B58" s="38">
        <f t="array" ref="B58:H58">DaysAndWeeks+DATE(CalendarYear,9,1)-WEEKDAY(DATE(CalendarYear,9,1),(週の始まり="月曜日")+1)+29</f>
        <v>45193</v>
      </c>
      <c r="C58" s="38">
        <v>45194</v>
      </c>
      <c r="D58" s="38">
        <v>45195</v>
      </c>
      <c r="E58" s="38">
        <v>45196</v>
      </c>
      <c r="F58" s="38">
        <v>45197</v>
      </c>
      <c r="G58" s="38">
        <v>45198</v>
      </c>
      <c r="H58" s="38">
        <v>45199</v>
      </c>
      <c r="I58" s="7"/>
      <c r="J58" s="38">
        <f t="array" ref="J58:P58">DaysAndWeeks+DATE(CalendarYear,9,1)-WEEKDAY(DATE(CalendarYear,9,1),(週の始まり="月曜日")+1)+29</f>
        <v>45193</v>
      </c>
      <c r="K58" s="38">
        <v>45194</v>
      </c>
      <c r="L58" s="38">
        <v>45195</v>
      </c>
      <c r="M58" s="38">
        <v>45196</v>
      </c>
      <c r="N58" s="38">
        <v>45197</v>
      </c>
      <c r="O58" s="38">
        <v>45198</v>
      </c>
      <c r="P58" s="38">
        <v>45199</v>
      </c>
    </row>
    <row r="59" spans="1:16" s="30" customFormat="1" ht="14.1" customHeight="1" x14ac:dyDescent="0.25">
      <c r="A59" s="7"/>
      <c r="B59" s="130"/>
      <c r="C59" s="120"/>
      <c r="D59" s="120"/>
      <c r="E59" s="400" t="s">
        <v>5</v>
      </c>
      <c r="F59" s="120"/>
      <c r="G59" s="120"/>
      <c r="H59" s="120"/>
      <c r="I59" s="7"/>
      <c r="J59" s="130"/>
      <c r="K59" s="120"/>
      <c r="L59" s="120"/>
      <c r="M59" s="400" t="s">
        <v>5</v>
      </c>
      <c r="N59" s="120"/>
      <c r="O59" s="120"/>
      <c r="P59" s="120"/>
    </row>
    <row r="60" spans="1:16" s="30" customFormat="1" ht="14.1" customHeight="1" x14ac:dyDescent="0.25">
      <c r="A60" s="7"/>
      <c r="B60" s="126" t="s">
        <v>16</v>
      </c>
      <c r="C60" s="126" t="s">
        <v>16</v>
      </c>
      <c r="D60" s="126" t="s">
        <v>16</v>
      </c>
      <c r="E60" s="400"/>
      <c r="F60" s="126" t="s">
        <v>16</v>
      </c>
      <c r="G60" s="126" t="s">
        <v>16</v>
      </c>
      <c r="H60" s="126" t="s">
        <v>16</v>
      </c>
      <c r="I60" s="7"/>
      <c r="J60" s="126" t="s">
        <v>16</v>
      </c>
      <c r="K60" s="126" t="s">
        <v>16</v>
      </c>
      <c r="L60" s="126" t="s">
        <v>16</v>
      </c>
      <c r="M60" s="400"/>
      <c r="N60" s="126" t="s">
        <v>16</v>
      </c>
      <c r="O60" s="126" t="s">
        <v>16</v>
      </c>
      <c r="P60" s="126" t="s">
        <v>16</v>
      </c>
    </row>
    <row r="61" spans="1:16" s="30" customFormat="1" ht="14.1" customHeight="1" x14ac:dyDescent="0.25">
      <c r="A61" s="7"/>
      <c r="B61" s="328" t="s">
        <v>71</v>
      </c>
      <c r="C61" s="121" t="s">
        <v>15</v>
      </c>
      <c r="D61" s="328" t="s">
        <v>71</v>
      </c>
      <c r="E61" s="400"/>
      <c r="F61" s="121" t="s">
        <v>15</v>
      </c>
      <c r="G61" s="328" t="s">
        <v>71</v>
      </c>
      <c r="H61" s="121" t="s">
        <v>15</v>
      </c>
      <c r="I61" s="7"/>
      <c r="J61" s="328" t="s">
        <v>71</v>
      </c>
      <c r="K61" s="121" t="s">
        <v>15</v>
      </c>
      <c r="L61" s="328" t="s">
        <v>71</v>
      </c>
      <c r="M61" s="400"/>
      <c r="N61" s="121" t="s">
        <v>15</v>
      </c>
      <c r="O61" s="328" t="s">
        <v>71</v>
      </c>
      <c r="P61" s="121" t="s">
        <v>15</v>
      </c>
    </row>
    <row r="62" spans="1:16" s="31" customFormat="1" ht="14.1" customHeight="1" x14ac:dyDescent="0.25">
      <c r="A62" s="9"/>
      <c r="B62" s="329" t="s">
        <v>113</v>
      </c>
      <c r="C62" s="329" t="s">
        <v>113</v>
      </c>
      <c r="D62" s="329" t="s">
        <v>113</v>
      </c>
      <c r="E62" s="401"/>
      <c r="F62" s="329" t="s">
        <v>113</v>
      </c>
      <c r="G62" s="329" t="s">
        <v>113</v>
      </c>
      <c r="H62" s="329" t="s">
        <v>113</v>
      </c>
      <c r="I62" s="9"/>
      <c r="J62" s="329" t="s">
        <v>113</v>
      </c>
      <c r="K62" s="329" t="s">
        <v>113</v>
      </c>
      <c r="L62" s="329" t="s">
        <v>113</v>
      </c>
      <c r="M62" s="401"/>
      <c r="N62" s="329" t="s">
        <v>113</v>
      </c>
      <c r="O62" s="329" t="s">
        <v>113</v>
      </c>
      <c r="P62" s="329" t="s">
        <v>113</v>
      </c>
    </row>
    <row r="63" spans="1:16" s="30" customFormat="1" ht="24" customHeight="1" x14ac:dyDescent="0.25">
      <c r="A63" s="7"/>
      <c r="B63" s="37">
        <f t="array" ref="B63:C63">DaysAndWeeks+DATE(CalendarYear,9,1)-WEEKDAY(DATE(CalendarYear,9,1),(週の始まり="月曜日")+1)+36</f>
        <v>45200</v>
      </c>
      <c r="C63" s="37">
        <v>45201</v>
      </c>
      <c r="D63" s="386" t="s">
        <v>13</v>
      </c>
      <c r="E63" s="387"/>
      <c r="F63" s="387"/>
      <c r="G63" s="387"/>
      <c r="H63" s="388"/>
      <c r="I63" s="7"/>
      <c r="J63" s="37">
        <f t="array" ref="J63:K63">DaysAndWeeks+DATE(CalendarYear,9,1)-WEEKDAY(DATE(CalendarYear,9,1),(週の始まり="月曜日")+1)+36</f>
        <v>45200</v>
      </c>
      <c r="K63" s="37">
        <v>45201</v>
      </c>
      <c r="L63" s="386" t="s">
        <v>13</v>
      </c>
      <c r="M63" s="387"/>
      <c r="N63" s="387"/>
      <c r="O63" s="387"/>
      <c r="P63" s="388"/>
    </row>
    <row r="64" spans="1:16" s="30" customFormat="1" ht="14.1" customHeight="1" x14ac:dyDescent="0.25">
      <c r="A64" s="7"/>
      <c r="B64" s="119"/>
      <c r="C64" s="119"/>
      <c r="D64" s="389"/>
      <c r="E64" s="334"/>
      <c r="F64" s="334"/>
      <c r="G64" s="334"/>
      <c r="H64" s="390"/>
      <c r="I64" s="7"/>
      <c r="J64" s="119"/>
      <c r="K64" s="119"/>
      <c r="L64" s="389"/>
      <c r="M64" s="334"/>
      <c r="N64" s="334"/>
      <c r="O64" s="334"/>
      <c r="P64" s="390"/>
    </row>
    <row r="65" spans="1:16" s="30" customFormat="1" ht="14.1" customHeight="1" x14ac:dyDescent="0.25">
      <c r="A65" s="7"/>
      <c r="B65" s="119"/>
      <c r="C65" s="119"/>
      <c r="D65" s="389"/>
      <c r="E65" s="334"/>
      <c r="F65" s="334"/>
      <c r="G65" s="334"/>
      <c r="H65" s="390"/>
      <c r="I65" s="7"/>
      <c r="J65" s="119"/>
      <c r="K65" s="119"/>
      <c r="L65" s="389"/>
      <c r="M65" s="334"/>
      <c r="N65" s="334"/>
      <c r="O65" s="334"/>
      <c r="P65" s="390"/>
    </row>
    <row r="66" spans="1:16" s="30" customFormat="1" ht="14.1" customHeight="1" x14ac:dyDescent="0.25">
      <c r="A66" s="7"/>
      <c r="B66" s="119"/>
      <c r="C66" s="119"/>
      <c r="D66" s="389"/>
      <c r="E66" s="334"/>
      <c r="F66" s="334"/>
      <c r="G66" s="334"/>
      <c r="H66" s="390"/>
      <c r="I66" s="7"/>
      <c r="J66" s="119"/>
      <c r="K66" s="119"/>
      <c r="L66" s="389"/>
      <c r="M66" s="334"/>
      <c r="N66" s="334"/>
      <c r="O66" s="334"/>
      <c r="P66" s="390"/>
    </row>
    <row r="67" spans="1:16" s="31" customFormat="1" ht="14.1" customHeight="1" x14ac:dyDescent="0.25">
      <c r="A67" s="9"/>
      <c r="B67" s="27"/>
      <c r="C67" s="27"/>
      <c r="D67" s="391"/>
      <c r="E67" s="392"/>
      <c r="F67" s="392"/>
      <c r="G67" s="392"/>
      <c r="H67" s="393"/>
      <c r="I67" s="9"/>
      <c r="J67" s="27"/>
      <c r="K67" s="27"/>
      <c r="L67" s="391"/>
      <c r="M67" s="392"/>
      <c r="N67" s="392"/>
      <c r="O67" s="392"/>
      <c r="P67" s="393"/>
    </row>
  </sheetData>
  <mergeCells count="32">
    <mergeCell ref="E1:G2"/>
    <mergeCell ref="D29:H33"/>
    <mergeCell ref="B2:D2"/>
    <mergeCell ref="E5:E8"/>
    <mergeCell ref="E10:E13"/>
    <mergeCell ref="E15:E18"/>
    <mergeCell ref="E20:E23"/>
    <mergeCell ref="M1:O2"/>
    <mergeCell ref="J2:L2"/>
    <mergeCell ref="M5:M8"/>
    <mergeCell ref="M10:M13"/>
    <mergeCell ref="M15:M18"/>
    <mergeCell ref="M20:M23"/>
    <mergeCell ref="M25:M28"/>
    <mergeCell ref="L29:P33"/>
    <mergeCell ref="E35:G36"/>
    <mergeCell ref="M35:O36"/>
    <mergeCell ref="E25:E28"/>
    <mergeCell ref="B36:D36"/>
    <mergeCell ref="J36:L36"/>
    <mergeCell ref="E39:E42"/>
    <mergeCell ref="M39:M42"/>
    <mergeCell ref="E44:E47"/>
    <mergeCell ref="M44:M47"/>
    <mergeCell ref="D63:H67"/>
    <mergeCell ref="L63:P67"/>
    <mergeCell ref="E49:E52"/>
    <mergeCell ref="M49:M52"/>
    <mergeCell ref="E54:E57"/>
    <mergeCell ref="M54:M57"/>
    <mergeCell ref="E59:E62"/>
    <mergeCell ref="M59:M62"/>
  </mergeCells>
  <phoneticPr fontId="33"/>
  <conditionalFormatting sqref="B11:B13 D11:D13 G11:G13 B16:B18 D16:D18">
    <cfRule type="expression" dxfId="207" priority="70">
      <formula>DAY(B11)&gt;8</formula>
    </cfRule>
  </conditionalFormatting>
  <conditionalFormatting sqref="B45:B47 D45:D47 G45:G47 B50:B52 D50:D52">
    <cfRule type="expression" dxfId="206" priority="19">
      <formula>DAY(B45)&gt;8</formula>
    </cfRule>
  </conditionalFormatting>
  <conditionalFormatting sqref="B21:D22 F21:H22 B26:D27 F26:H27">
    <cfRule type="expression" dxfId="205" priority="63">
      <formula>DAY(B21)&gt;8</formula>
    </cfRule>
  </conditionalFormatting>
  <conditionalFormatting sqref="B55:D56 F55:H56 B60:D61 F60:H61">
    <cfRule type="expression" dxfId="204" priority="15">
      <formula>DAY(B55)&gt;8</formula>
    </cfRule>
  </conditionalFormatting>
  <conditionalFormatting sqref="B4:G5 B6:D7">
    <cfRule type="expression" dxfId="203" priority="164">
      <formula>DAY(B4)&gt;8</formula>
    </cfRule>
  </conditionalFormatting>
  <conditionalFormatting sqref="B38:G39 B40:D41">
    <cfRule type="expression" dxfId="202" priority="27">
      <formula>DAY(B38)&gt;8</formula>
    </cfRule>
  </conditionalFormatting>
  <conditionalFormatting sqref="B24:H24 C25:D25 F25:H25 B29:C32">
    <cfRule type="expression" dxfId="201" priority="165">
      <formula>AND(DAY(B24)&gt;=1,DAY(B24)&lt;=15)</formula>
    </cfRule>
  </conditionalFormatting>
  <conditionalFormatting sqref="B58:H58 C59:D59 F59:H59 B63:C66">
    <cfRule type="expression" dxfId="200" priority="28">
      <formula>AND(DAY(B58)&gt;=1,DAY(B58)&lt;=15)</formula>
    </cfRule>
  </conditionalFormatting>
  <conditionalFormatting sqref="C11:C12 F11:F12 H11:H12 C16:C17">
    <cfRule type="expression" dxfId="199" priority="72">
      <formula>DAY(C11)&gt;8</formula>
    </cfRule>
  </conditionalFormatting>
  <conditionalFormatting sqref="C45:C46 F45:F46 H45:H46 C50:C51">
    <cfRule type="expression" dxfId="198" priority="20">
      <formula>DAY(C45)&gt;8</formula>
    </cfRule>
  </conditionalFormatting>
  <conditionalFormatting sqref="E10">
    <cfRule type="expression" dxfId="197" priority="163">
      <formula>DAY(E10)&gt;8</formula>
    </cfRule>
  </conditionalFormatting>
  <conditionalFormatting sqref="E15">
    <cfRule type="expression" dxfId="196" priority="162">
      <formula>DAY(E15)&gt;8</formula>
    </cfRule>
  </conditionalFormatting>
  <conditionalFormatting sqref="E20">
    <cfRule type="expression" dxfId="195" priority="161">
      <formula>DAY(E20)&gt;8</formula>
    </cfRule>
  </conditionalFormatting>
  <conditionalFormatting sqref="E25">
    <cfRule type="expression" dxfId="194" priority="160">
      <formula>DAY(E25)&gt;8</formula>
    </cfRule>
  </conditionalFormatting>
  <conditionalFormatting sqref="E44">
    <cfRule type="expression" dxfId="193" priority="26">
      <formula>DAY(E44)&gt;8</formula>
    </cfRule>
  </conditionalFormatting>
  <conditionalFormatting sqref="E49">
    <cfRule type="expression" dxfId="192" priority="25">
      <formula>DAY(E49)&gt;8</formula>
    </cfRule>
  </conditionalFormatting>
  <conditionalFormatting sqref="E54">
    <cfRule type="expression" dxfId="191" priority="24">
      <formula>DAY(E54)&gt;8</formula>
    </cfRule>
  </conditionalFormatting>
  <conditionalFormatting sqref="E59">
    <cfRule type="expression" dxfId="190" priority="23">
      <formula>DAY(E59)&gt;8</formula>
    </cfRule>
  </conditionalFormatting>
  <conditionalFormatting sqref="F16:F17">
    <cfRule type="expression" dxfId="189" priority="67">
      <formula>DAY(F16)&gt;8</formula>
    </cfRule>
  </conditionalFormatting>
  <conditionalFormatting sqref="F50:F51">
    <cfRule type="expression" dxfId="188" priority="17">
      <formula>DAY(F50)&gt;8</formula>
    </cfRule>
  </conditionalFormatting>
  <conditionalFormatting sqref="F6:H7">
    <cfRule type="expression" dxfId="187" priority="159">
      <formula>DAY(F6)&gt;8</formula>
    </cfRule>
  </conditionalFormatting>
  <conditionalFormatting sqref="F40:H41">
    <cfRule type="expression" dxfId="186" priority="22">
      <formula>DAY(F40)&gt;8</formula>
    </cfRule>
  </conditionalFormatting>
  <conditionalFormatting sqref="G8">
    <cfRule type="expression" dxfId="185" priority="73">
      <formula>DAY(G8)&gt;8</formula>
    </cfRule>
  </conditionalFormatting>
  <conditionalFormatting sqref="G16:G18">
    <cfRule type="expression" dxfId="184" priority="68">
      <formula>DAY(G16)&gt;8</formula>
    </cfRule>
  </conditionalFormatting>
  <conditionalFormatting sqref="G42">
    <cfRule type="expression" dxfId="183" priority="21">
      <formula>DAY(G42)&gt;8</formula>
    </cfRule>
  </conditionalFormatting>
  <conditionalFormatting sqref="G50:G52">
    <cfRule type="expression" dxfId="182" priority="18">
      <formula>DAY(G50)&gt;8</formula>
    </cfRule>
  </conditionalFormatting>
  <conditionalFormatting sqref="H16:H17">
    <cfRule type="expression" dxfId="181" priority="66">
      <formula>DAY(H16)&gt;8</formula>
    </cfRule>
  </conditionalFormatting>
  <conditionalFormatting sqref="H50:H51">
    <cfRule type="expression" dxfId="180" priority="16">
      <formula>DAY(H50)&gt;8</formula>
    </cfRule>
  </conditionalFormatting>
  <conditionalFormatting sqref="J11:J13 L11:L13 O11:O13 J16:J18 L16:L18">
    <cfRule type="expression" dxfId="179" priority="33">
      <formula>DAY(J11)&gt;8</formula>
    </cfRule>
  </conditionalFormatting>
  <conditionalFormatting sqref="J45:J47 L45:L47 O45:O47 J50:J52 L50:L52">
    <cfRule type="expression" dxfId="178" priority="5">
      <formula>DAY(J45)&gt;8</formula>
    </cfRule>
  </conditionalFormatting>
  <conditionalFormatting sqref="J21:L22 N21:P22 J26:L27 N26:P27">
    <cfRule type="expression" dxfId="177" priority="29">
      <formula>DAY(J21)&gt;8</formula>
    </cfRule>
  </conditionalFormatting>
  <conditionalFormatting sqref="J55:L56 N55:P56 J60:L61 N60:P61">
    <cfRule type="expression" dxfId="176" priority="1">
      <formula>DAY(J55)&gt;8</formula>
    </cfRule>
  </conditionalFormatting>
  <conditionalFormatting sqref="J4:O5 J6:L7">
    <cfRule type="expression" dxfId="175" priority="61">
      <formula>DAY(J4)&gt;8</formula>
    </cfRule>
  </conditionalFormatting>
  <conditionalFormatting sqref="J38:O39 J40:L41">
    <cfRule type="expression" dxfId="174" priority="13">
      <formula>DAY(J38)&gt;8</formula>
    </cfRule>
  </conditionalFormatting>
  <conditionalFormatting sqref="J24:P24 K25:L25 N25:P25 J29:K32">
    <cfRule type="expression" dxfId="173" priority="62">
      <formula>AND(DAY(J24)&gt;=1,DAY(J24)&lt;=15)</formula>
    </cfRule>
  </conditionalFormatting>
  <conditionalFormatting sqref="J58:P58 K59:L59 N59:P59 J63:K66">
    <cfRule type="expression" dxfId="172" priority="14">
      <formula>AND(DAY(J58)&gt;=1,DAY(J58)&lt;=15)</formula>
    </cfRule>
  </conditionalFormatting>
  <conditionalFormatting sqref="K11:K12 N11:N12 P11:P12 K16:K17">
    <cfRule type="expression" dxfId="171" priority="34">
      <formula>DAY(K11)&gt;8</formula>
    </cfRule>
  </conditionalFormatting>
  <conditionalFormatting sqref="K45:K46 N45:N46 P45:P46 K50:K51">
    <cfRule type="expression" dxfId="170" priority="6">
      <formula>DAY(K45)&gt;8</formula>
    </cfRule>
  </conditionalFormatting>
  <conditionalFormatting sqref="M10">
    <cfRule type="expression" dxfId="169" priority="60">
      <formula>DAY(M10)&gt;8</formula>
    </cfRule>
  </conditionalFormatting>
  <conditionalFormatting sqref="M15">
    <cfRule type="expression" dxfId="168" priority="59">
      <formula>DAY(M15)&gt;8</formula>
    </cfRule>
  </conditionalFormatting>
  <conditionalFormatting sqref="M20">
    <cfRule type="expression" dxfId="167" priority="58">
      <formula>DAY(M20)&gt;8</formula>
    </cfRule>
  </conditionalFormatting>
  <conditionalFormatting sqref="M25">
    <cfRule type="expression" dxfId="166" priority="57">
      <formula>DAY(M25)&gt;8</formula>
    </cfRule>
  </conditionalFormatting>
  <conditionalFormatting sqref="M44">
    <cfRule type="expression" dxfId="165" priority="12">
      <formula>DAY(M44)&gt;8</formula>
    </cfRule>
  </conditionalFormatting>
  <conditionalFormatting sqref="M49">
    <cfRule type="expression" dxfId="164" priority="11">
      <formula>DAY(M49)&gt;8</formula>
    </cfRule>
  </conditionalFormatting>
  <conditionalFormatting sqref="M54">
    <cfRule type="expression" dxfId="163" priority="10">
      <formula>DAY(M54)&gt;8</formula>
    </cfRule>
  </conditionalFormatting>
  <conditionalFormatting sqref="M59">
    <cfRule type="expression" dxfId="162" priority="9">
      <formula>DAY(M59)&gt;8</formula>
    </cfRule>
  </conditionalFormatting>
  <conditionalFormatting sqref="N16:N17">
    <cfRule type="expression" dxfId="161" priority="31">
      <formula>DAY(N16)&gt;8</formula>
    </cfRule>
  </conditionalFormatting>
  <conditionalFormatting sqref="N50:N51">
    <cfRule type="expression" dxfId="160" priority="3">
      <formula>DAY(N50)&gt;8</formula>
    </cfRule>
  </conditionalFormatting>
  <conditionalFormatting sqref="N6:P7">
    <cfRule type="expression" dxfId="159" priority="56">
      <formula>DAY(N6)&gt;8</formula>
    </cfRule>
  </conditionalFormatting>
  <conditionalFormatting sqref="N40:P41">
    <cfRule type="expression" dxfId="158" priority="8">
      <formula>DAY(N40)&gt;8</formula>
    </cfRule>
  </conditionalFormatting>
  <conditionalFormatting sqref="O8">
    <cfRule type="expression" dxfId="157" priority="35">
      <formula>DAY(O8)&gt;8</formula>
    </cfRule>
  </conditionalFormatting>
  <conditionalFormatting sqref="O16:O18">
    <cfRule type="expression" dxfId="156" priority="32">
      <formula>DAY(O16)&gt;8</formula>
    </cfRule>
  </conditionalFormatting>
  <conditionalFormatting sqref="O42">
    <cfRule type="expression" dxfId="155" priority="7">
      <formula>DAY(O42)&gt;8</formula>
    </cfRule>
  </conditionalFormatting>
  <conditionalFormatting sqref="O50:O52">
    <cfRule type="expression" dxfId="154" priority="4">
      <formula>DAY(O50)&gt;8</formula>
    </cfRule>
  </conditionalFormatting>
  <conditionalFormatting sqref="P16:P17">
    <cfRule type="expression" dxfId="153" priority="30">
      <formula>DAY(P16)&gt;8</formula>
    </cfRule>
  </conditionalFormatting>
  <conditionalFormatting sqref="P50:P51">
    <cfRule type="expression" dxfId="152" priority="2">
      <formula>DAY(P50)&gt;8</formula>
    </cfRule>
  </conditionalFormatting>
  <dataValidations count="7">
    <dataValidation allowBlank="1" showInputMessage="1" showErrorMessage="1" prompt="曜日は自動的に決定されます" sqref="C3:H3 K3:P3 C37:H37 K37:P37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 J2:L2 B36:D36 J36:L36" xr:uid="{00000000-0002-0000-0800-000001000000}"/>
    <dataValidation allowBlank="1" showInputMessage="1" showErrorMessage="1" prompt="9 月の月間カレンダー" sqref="A1 A35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7 J4:J7 B38:B41 J38:J41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8 J8 B42 J42" xr:uid="{00000000-0002-0000-0800-000004000000}"/>
    <dataValidation allowBlank="1" showInputMessage="1" prompt="このセルに毎月のメモを入力します" sqref="D29 L29 D63 L63" xr:uid="{8C3ECE52-F21C-4568-9009-4511F9B58EFC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 J3 B37 J37" xr:uid="{00000000-0002-0000-0800-000007000000}"/>
  </dataValidations>
  <printOptions horizontalCentered="1" verticalCentered="1"/>
  <pageMargins left="0" right="0" top="0" bottom="0" header="0.31496062992125984" footer="0.31496062992125984"/>
  <pageSetup paperSize="9" scale="46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39</vt:i4>
      </vt:variant>
    </vt:vector>
  </HeadingPairs>
  <TitlesOfParts>
    <vt:vector size="5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2023-08-25T08:11:39Z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